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xl/drawings/drawing14.xml" ContentType="application/vnd.openxmlformats-officedocument.drawing+xml"/>
  <Override PartName="/xl/comments9.xml" ContentType="application/vnd.openxmlformats-officedocument.spreadsheetml.comments+xml"/>
  <Override PartName="/xl/drawings/drawing15.xml" ContentType="application/vnd.openxmlformats-officedocument.drawing+xml"/>
  <Override PartName="/xl/comments10.xml" ContentType="application/vnd.openxmlformats-officedocument.spreadsheetml.comments+xml"/>
  <Override PartName="/xl/drawings/drawing16.xml" ContentType="application/vnd.openxmlformats-officedocument.drawing+xml"/>
  <Override PartName="/xl/comments11.xml" ContentType="application/vnd.openxmlformats-officedocument.spreadsheetml.comments+xml"/>
  <Override PartName="/xl/drawings/drawing17.xml" ContentType="application/vnd.openxmlformats-officedocument.drawing+xml"/>
  <Override PartName="/xl/comments12.xml" ContentType="application/vnd.openxmlformats-officedocument.spreadsheetml.comments+xml"/>
  <Override PartName="/xl/drawings/drawing18.xml" ContentType="application/vnd.openxmlformats-officedocument.drawing+xml"/>
  <Override PartName="/xl/comments13.xml" ContentType="application/vnd.openxmlformats-officedocument.spreadsheetml.comments+xml"/>
  <Override PartName="/xl/drawings/drawing19.xml" ContentType="application/vnd.openxmlformats-officedocument.drawing+xml"/>
  <Override PartName="/xl/comments14.xml" ContentType="application/vnd.openxmlformats-officedocument.spreadsheetml.comments+xml"/>
  <Override PartName="/xl/drawings/drawing20.xml" ContentType="application/vnd.openxmlformats-officedocument.drawing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FINANCEIRO\PLANO DE AÇÃO 2017\"/>
    </mc:Choice>
  </mc:AlternateContent>
  <bookViews>
    <workbookView xWindow="0" yWindow="0" windowWidth="28800" windowHeight="12435" tabRatio="884" firstSheet="10" activeTab="17"/>
  </bookViews>
  <sheets>
    <sheet name="Mapa Estratégico" sheetId="17" r:id="rId1"/>
    <sheet name="Matriz Objetivos x Projetos" sheetId="14" r:id="rId2"/>
    <sheet name="Indicadores e Metas" sheetId="21" r:id="rId3"/>
    <sheet name="Quadro Geral" sheetId="15" r:id="rId4"/>
    <sheet name="Anexo_1.1_Usos e Fontes" sheetId="8" r:id="rId5"/>
    <sheet name="Quadro Geral-B" sheetId="22" state="hidden" r:id="rId6"/>
    <sheet name="Anexo_1.2_ Elemento de Despesas" sheetId="18" r:id="rId7"/>
    <sheet name="Anexo_1.3_Limites Estratégicos" sheetId="23" r:id="rId8"/>
    <sheet name="Anexo_1.4_Dados" sheetId="1" state="hidden" r:id="rId9"/>
    <sheet name="2017" sheetId="26" r:id="rId10"/>
    <sheet name="Anexo 1.4 - Quadro Des. Func" sheetId="36" r:id="rId11"/>
    <sheet name="Anexo 1.4-Quadro Descritivo FIS" sheetId="24" r:id="rId12"/>
    <sheet name="Anexo 1.4-Quadro Descritivo COM" sheetId="27" r:id="rId13"/>
    <sheet name="Anexo 1.4-Quadro Descritivo GT" sheetId="31" r:id="rId14"/>
    <sheet name="Anexo 1.6_Elemento de Despesas" sheetId="25" state="hidden" r:id="rId15"/>
    <sheet name="Anexo 1.4 -Quadro Des. CSC" sheetId="32" r:id="rId16"/>
    <sheet name="Anexo 1.4 - Quadro Des. FP" sheetId="34" r:id="rId17"/>
    <sheet name="Anexo 1.4 - Quadro Des. Reserva" sheetId="35" r:id="rId18"/>
    <sheet name="Anexo 1.4 - Quadro Des. Cap" sheetId="37" r:id="rId19"/>
    <sheet name="Anexo 1.4 - Quadro Desc. Patro" sheetId="39" r:id="rId20"/>
    <sheet name="Anexo 1.4 - Quadro Assist. Técn" sheetId="38" r:id="rId21"/>
  </sheets>
  <externalReferences>
    <externalReference r:id="rId22"/>
    <externalReference r:id="rId23"/>
  </externalReferences>
  <definedNames>
    <definedName name="_xlnm._FilterDatabase" localSheetId="3" hidden="1">'Quadro Geral'!$A$9:$P$20</definedName>
    <definedName name="A" localSheetId="12">#REF!</definedName>
    <definedName name="A" localSheetId="13">#REF!</definedName>
    <definedName name="A" localSheetId="1">#REF!</definedName>
    <definedName name="A" localSheetId="3">#REF!</definedName>
    <definedName name="A">#REF!</definedName>
    <definedName name="_xlnm.Print_Area" localSheetId="4">'Anexo_1.1_Usos e Fontes'!$B$1:$G$33</definedName>
    <definedName name="_xlnm.Print_Area" localSheetId="8">Anexo_1.4_Dados!$B$1:$F$33</definedName>
    <definedName name="_xlnm.Print_Area" localSheetId="2">'Indicadores e Metas'!$B$1:$D$57</definedName>
    <definedName name="_xlnm.Print_Area" localSheetId="0">'Mapa Estratégico'!$B$1:$J$28</definedName>
    <definedName name="_xlnm.Print_Area" localSheetId="1">'Matriz Objetivos x Projetos'!$A$1:$K$27</definedName>
    <definedName name="_xlnm.Print_Area" localSheetId="3">'Quadro Geral'!$A$1:$N$30</definedName>
    <definedName name="_xlnm.Print_Area" localSheetId="5">'Quadro Geral-B'!$A$1:$T$103</definedName>
    <definedName name="_xlnm.Database" localSheetId="12">#REF!</definedName>
    <definedName name="_xlnm.Database" localSheetId="13">#REF!</definedName>
    <definedName name="_xlnm.Database" localSheetId="1">#REF!</definedName>
    <definedName name="_xlnm.Database" localSheetId="3">#REF!</definedName>
    <definedName name="_xlnm.Database">#REF!</definedName>
    <definedName name="banco_de_dados_sym" localSheetId="12">#REF!</definedName>
    <definedName name="banco_de_dados_sym" localSheetId="13">#REF!</definedName>
    <definedName name="banco_de_dados_sym" localSheetId="1">#REF!</definedName>
    <definedName name="banco_de_dados_sym">#REF!</definedName>
    <definedName name="_xlnm.Criteria" localSheetId="12">#REF!</definedName>
    <definedName name="_xlnm.Criteria" localSheetId="13">#REF!</definedName>
    <definedName name="_xlnm.Criteria" localSheetId="1">#REF!</definedName>
    <definedName name="_xlnm.Criteria">#REF!</definedName>
    <definedName name="dados" localSheetId="12">#REF!</definedName>
    <definedName name="dados" localSheetId="13">#REF!</definedName>
    <definedName name="dados" localSheetId="1">#REF!</definedName>
    <definedName name="dados">#REF!</definedName>
    <definedName name="huala" localSheetId="12">#REF!</definedName>
    <definedName name="huala" localSheetId="13">#REF!</definedName>
    <definedName name="huala" localSheetId="1">#REF!</definedName>
    <definedName name="huala">#REF!</definedName>
    <definedName name="kk" localSheetId="12">#REF!</definedName>
    <definedName name="kk" localSheetId="13">#REF!</definedName>
    <definedName name="kk" localSheetId="1">#REF!</definedName>
    <definedName name="kk">#REF!</definedName>
  </definedNames>
  <calcPr calcId="152511"/>
</workbook>
</file>

<file path=xl/calcChain.xml><?xml version="1.0" encoding="utf-8"?>
<calcChain xmlns="http://schemas.openxmlformats.org/spreadsheetml/2006/main">
  <c r="H44" i="24" l="1"/>
  <c r="J40" i="36"/>
  <c r="K40" i="36"/>
  <c r="J21" i="38" l="1"/>
  <c r="K21" i="38"/>
  <c r="I22" i="38" l="1"/>
  <c r="L21" i="38" s="1"/>
  <c r="J20" i="38"/>
  <c r="K20" i="38" l="1"/>
  <c r="F19" i="21" l="1"/>
  <c r="E24" i="23"/>
  <c r="L17" i="18" l="1"/>
  <c r="I30" i="36"/>
  <c r="I23" i="37"/>
  <c r="D28" i="8"/>
  <c r="D31" i="8"/>
  <c r="D30" i="8"/>
  <c r="D29" i="8"/>
  <c r="L15" i="15"/>
  <c r="K16" i="23" l="1"/>
  <c r="E12" i="23" l="1"/>
  <c r="I20" i="32" s="1"/>
  <c r="D12" i="23"/>
  <c r="E11" i="23"/>
  <c r="D11" i="23"/>
  <c r="C13" i="8"/>
  <c r="C12" i="8" s="1"/>
  <c r="C11" i="8" s="1"/>
  <c r="K10" i="23" s="1"/>
  <c r="C21" i="8"/>
  <c r="C26" i="8"/>
  <c r="C32" i="8" s="1"/>
  <c r="F44" i="21"/>
  <c r="K10" i="14"/>
  <c r="J10" i="14"/>
  <c r="I10" i="14"/>
  <c r="H10" i="14"/>
  <c r="G10" i="14"/>
  <c r="F10" i="14"/>
  <c r="E10" i="14"/>
  <c r="D10" i="14"/>
  <c r="D8" i="23" l="1"/>
  <c r="C24" i="8"/>
  <c r="C33" i="8" s="1"/>
  <c r="K28" i="24" l="1"/>
  <c r="K30" i="24"/>
  <c r="K31" i="24"/>
  <c r="J28" i="24"/>
  <c r="J30" i="24"/>
  <c r="J31" i="24"/>
  <c r="J20" i="35" l="1"/>
  <c r="K20" i="35"/>
  <c r="O10" i="15" l="1"/>
  <c r="O12" i="15"/>
  <c r="O11" i="15"/>
  <c r="F46" i="21" l="1"/>
  <c r="I29" i="24" l="1"/>
  <c r="N13" i="18" s="1"/>
  <c r="G17" i="18"/>
  <c r="L13" i="18"/>
  <c r="G13" i="18"/>
  <c r="G19" i="18"/>
  <c r="O17" i="18"/>
  <c r="I17" i="18"/>
  <c r="M17" i="18"/>
  <c r="Q13" i="18"/>
  <c r="M13" i="18"/>
  <c r="E21" i="18"/>
  <c r="D21" i="18"/>
  <c r="B21" i="18"/>
  <c r="A21" i="18"/>
  <c r="E20" i="18"/>
  <c r="D20" i="18"/>
  <c r="C20" i="18"/>
  <c r="B20" i="18"/>
  <c r="A20" i="18"/>
  <c r="E19" i="18"/>
  <c r="D19" i="18"/>
  <c r="C19" i="18"/>
  <c r="B19" i="18"/>
  <c r="A19" i="18"/>
  <c r="E18" i="18"/>
  <c r="D18" i="18"/>
  <c r="C18" i="18"/>
  <c r="B18" i="18"/>
  <c r="A18" i="18"/>
  <c r="E17" i="18"/>
  <c r="D17" i="18"/>
  <c r="C17" i="18"/>
  <c r="B17" i="18"/>
  <c r="A17" i="18"/>
  <c r="E16" i="18"/>
  <c r="D16" i="18"/>
  <c r="C16" i="18"/>
  <c r="B16" i="18"/>
  <c r="A16" i="18"/>
  <c r="E15" i="18"/>
  <c r="D15" i="18"/>
  <c r="C15" i="18"/>
  <c r="B15" i="18"/>
  <c r="A15" i="18"/>
  <c r="E14" i="18"/>
  <c r="D14" i="18"/>
  <c r="C14" i="18"/>
  <c r="B14" i="18"/>
  <c r="A14" i="18"/>
  <c r="E13" i="18"/>
  <c r="D13" i="18"/>
  <c r="C13" i="18"/>
  <c r="B13" i="18"/>
  <c r="A13" i="18"/>
  <c r="D27" i="8"/>
  <c r="J20" i="15"/>
  <c r="E22" i="18" s="1"/>
  <c r="L18" i="15"/>
  <c r="M18" i="15"/>
  <c r="N18" i="15" s="1"/>
  <c r="M16" i="15"/>
  <c r="N16" i="15" s="1"/>
  <c r="L16" i="15"/>
  <c r="M15" i="15"/>
  <c r="N15" i="15" s="1"/>
  <c r="M14" i="15"/>
  <c r="N14" i="15" s="1"/>
  <c r="L14" i="15"/>
  <c r="M13" i="15"/>
  <c r="N13" i="15" s="1"/>
  <c r="L13" i="15"/>
  <c r="M12" i="15"/>
  <c r="N12" i="15" s="1"/>
  <c r="L12" i="15"/>
  <c r="M11" i="15"/>
  <c r="N11" i="15" s="1"/>
  <c r="L11" i="15"/>
  <c r="M10" i="15"/>
  <c r="N10" i="15" s="1"/>
  <c r="L10" i="15"/>
  <c r="I32" i="36"/>
  <c r="K29" i="24" l="1"/>
  <c r="J29" i="24"/>
  <c r="M22" i="38"/>
  <c r="H22" i="38"/>
  <c r="M21" i="39"/>
  <c r="H21" i="39"/>
  <c r="K20" i="39"/>
  <c r="I21" i="39" l="1"/>
  <c r="L21" i="39" s="1"/>
  <c r="J20" i="39"/>
  <c r="K21" i="39" l="1"/>
  <c r="L20" i="39"/>
  <c r="J21" i="39"/>
  <c r="J43" i="36" l="1"/>
  <c r="K43" i="36"/>
  <c r="J34" i="36" l="1"/>
  <c r="K34" i="36"/>
  <c r="K26" i="36" l="1"/>
  <c r="K27" i="36"/>
  <c r="J26" i="36"/>
  <c r="J27" i="36"/>
  <c r="I22" i="24" l="1"/>
  <c r="I44" i="24" s="1"/>
  <c r="E16" i="23" l="1"/>
  <c r="L30" i="24"/>
  <c r="L31" i="24"/>
  <c r="L28" i="24"/>
  <c r="L29" i="24"/>
  <c r="H38" i="31"/>
  <c r="H23" i="37"/>
  <c r="M23" i="37"/>
  <c r="K22" i="37"/>
  <c r="J22" i="37"/>
  <c r="K21" i="37"/>
  <c r="J21" i="37"/>
  <c r="K20" i="37"/>
  <c r="J20" i="37"/>
  <c r="I46" i="36"/>
  <c r="K45" i="36"/>
  <c r="J45" i="36"/>
  <c r="K44" i="36"/>
  <c r="J44" i="36"/>
  <c r="K42" i="36"/>
  <c r="J42" i="36"/>
  <c r="J41" i="36"/>
  <c r="K41" i="36"/>
  <c r="J39" i="36"/>
  <c r="K39" i="36"/>
  <c r="H46" i="36"/>
  <c r="J38" i="36"/>
  <c r="K38" i="36"/>
  <c r="J33" i="36"/>
  <c r="K33" i="36"/>
  <c r="J37" i="36"/>
  <c r="K37" i="36"/>
  <c r="M46" i="36"/>
  <c r="K36" i="36"/>
  <c r="J36" i="36"/>
  <c r="K35" i="36"/>
  <c r="J35" i="36"/>
  <c r="K32" i="36"/>
  <c r="J32" i="36"/>
  <c r="K31" i="36"/>
  <c r="J31" i="36"/>
  <c r="K30" i="36"/>
  <c r="J30" i="36"/>
  <c r="K29" i="36"/>
  <c r="J29" i="36"/>
  <c r="K28" i="36"/>
  <c r="J28" i="36"/>
  <c r="K25" i="36"/>
  <c r="J25" i="36"/>
  <c r="K24" i="36"/>
  <c r="J24" i="36"/>
  <c r="K23" i="36"/>
  <c r="J23" i="36"/>
  <c r="K22" i="36"/>
  <c r="J22" i="36"/>
  <c r="K21" i="36"/>
  <c r="J21" i="36"/>
  <c r="K20" i="36"/>
  <c r="J20" i="36"/>
  <c r="I38" i="31"/>
  <c r="H21" i="35"/>
  <c r="M21" i="35"/>
  <c r="I21" i="35"/>
  <c r="L21" i="35" s="1"/>
  <c r="M21" i="34"/>
  <c r="I21" i="34"/>
  <c r="L21" i="34" s="1"/>
  <c r="H21" i="34"/>
  <c r="K20" i="34"/>
  <c r="J20" i="34"/>
  <c r="M37" i="32"/>
  <c r="I37" i="32"/>
  <c r="L37" i="32" s="1"/>
  <c r="H37" i="32"/>
  <c r="K36" i="32"/>
  <c r="J36" i="32"/>
  <c r="K35" i="32"/>
  <c r="J35" i="32"/>
  <c r="K34" i="32"/>
  <c r="J34" i="32"/>
  <c r="K33" i="32"/>
  <c r="J33" i="32"/>
  <c r="K32" i="32"/>
  <c r="J32" i="32"/>
  <c r="K31" i="32"/>
  <c r="J31" i="32"/>
  <c r="K30" i="32"/>
  <c r="J30" i="32"/>
  <c r="K29" i="32"/>
  <c r="J29" i="32"/>
  <c r="K28" i="32"/>
  <c r="J28" i="32"/>
  <c r="K27" i="32"/>
  <c r="J27" i="32"/>
  <c r="K26" i="32"/>
  <c r="J26" i="32"/>
  <c r="K25" i="32"/>
  <c r="J25" i="32"/>
  <c r="K24" i="32"/>
  <c r="J24" i="32"/>
  <c r="K23" i="32"/>
  <c r="J23" i="32"/>
  <c r="K22" i="32"/>
  <c r="J22" i="32"/>
  <c r="K21" i="32"/>
  <c r="J21" i="32"/>
  <c r="K20" i="32"/>
  <c r="J20" i="32"/>
  <c r="L43" i="36" l="1"/>
  <c r="L40" i="36"/>
  <c r="L24" i="32"/>
  <c r="L20" i="37"/>
  <c r="L45" i="36"/>
  <c r="L34" i="36"/>
  <c r="L26" i="36"/>
  <c r="L27" i="36"/>
  <c r="L28" i="36"/>
  <c r="K23" i="37"/>
  <c r="L23" i="37"/>
  <c r="L22" i="37"/>
  <c r="J23" i="37"/>
  <c r="L21" i="37"/>
  <c r="L42" i="36"/>
  <c r="L44" i="36"/>
  <c r="L41" i="36"/>
  <c r="L33" i="36"/>
  <c r="L39" i="36"/>
  <c r="L46" i="36"/>
  <c r="L37" i="36"/>
  <c r="L38" i="36"/>
  <c r="L20" i="36"/>
  <c r="L23" i="36"/>
  <c r="L22" i="36"/>
  <c r="L25" i="36"/>
  <c r="L29" i="36"/>
  <c r="L30" i="36"/>
  <c r="L31" i="36"/>
  <c r="L32" i="36"/>
  <c r="L35" i="36"/>
  <c r="L36" i="36"/>
  <c r="J46" i="36"/>
  <c r="L21" i="36"/>
  <c r="L24" i="36"/>
  <c r="K46" i="36"/>
  <c r="J21" i="35"/>
  <c r="K21" i="35"/>
  <c r="L20" i="35"/>
  <c r="J21" i="34"/>
  <c r="K21" i="34"/>
  <c r="L20" i="34"/>
  <c r="L28" i="32"/>
  <c r="L22" i="32"/>
  <c r="L26" i="32"/>
  <c r="L21" i="32"/>
  <c r="L25" i="32"/>
  <c r="L29" i="32"/>
  <c r="L30" i="32"/>
  <c r="L31" i="32"/>
  <c r="L32" i="32"/>
  <c r="L33" i="32"/>
  <c r="L34" i="32"/>
  <c r="L35" i="32"/>
  <c r="L36" i="32"/>
  <c r="J37" i="32"/>
  <c r="K37" i="32"/>
  <c r="L20" i="32"/>
  <c r="L23" i="32"/>
  <c r="L27" i="32"/>
  <c r="M36" i="32" l="1"/>
  <c r="M35" i="32"/>
  <c r="M34" i="32"/>
  <c r="M33" i="32"/>
  <c r="M32" i="32"/>
  <c r="M31" i="32"/>
  <c r="M30" i="32"/>
  <c r="M29" i="32"/>
  <c r="M38" i="31" l="1"/>
  <c r="L27" i="31"/>
  <c r="K36" i="31"/>
  <c r="J36" i="31"/>
  <c r="K35" i="31"/>
  <c r="J35" i="31"/>
  <c r="K34" i="31"/>
  <c r="J34" i="31"/>
  <c r="K33" i="31"/>
  <c r="J33" i="31"/>
  <c r="K32" i="31"/>
  <c r="J32" i="31"/>
  <c r="K31" i="31"/>
  <c r="J31" i="31"/>
  <c r="K30" i="31"/>
  <c r="J30" i="31"/>
  <c r="K29" i="31"/>
  <c r="J29" i="31"/>
  <c r="K28" i="31"/>
  <c r="J28" i="31"/>
  <c r="K27" i="31"/>
  <c r="J27" i="31"/>
  <c r="K26" i="31"/>
  <c r="J26" i="31"/>
  <c r="K25" i="31"/>
  <c r="J25" i="31"/>
  <c r="K24" i="31"/>
  <c r="J24" i="31"/>
  <c r="K23" i="31"/>
  <c r="J23" i="31"/>
  <c r="K22" i="31"/>
  <c r="J22" i="31"/>
  <c r="K21" i="31"/>
  <c r="J21" i="31"/>
  <c r="K20" i="31"/>
  <c r="J20" i="31"/>
  <c r="K19" i="31"/>
  <c r="J19" i="31"/>
  <c r="M38" i="27"/>
  <c r="I38" i="27"/>
  <c r="L28" i="27" s="1"/>
  <c r="H38" i="27"/>
  <c r="K37" i="27"/>
  <c r="J37" i="27"/>
  <c r="K36" i="27"/>
  <c r="J36" i="27"/>
  <c r="K35" i="27"/>
  <c r="J35" i="27"/>
  <c r="K34" i="27"/>
  <c r="J34" i="27"/>
  <c r="K33" i="27"/>
  <c r="J33" i="27"/>
  <c r="K32" i="27"/>
  <c r="J32" i="27"/>
  <c r="K31" i="27"/>
  <c r="J31" i="27"/>
  <c r="K30" i="27"/>
  <c r="J30" i="27"/>
  <c r="K29" i="27"/>
  <c r="J29" i="27"/>
  <c r="K28" i="27"/>
  <c r="J28" i="27"/>
  <c r="K27" i="27"/>
  <c r="J27" i="27"/>
  <c r="K26" i="27"/>
  <c r="J26" i="27"/>
  <c r="K25" i="27"/>
  <c r="J25" i="27"/>
  <c r="K24" i="27"/>
  <c r="J24" i="27"/>
  <c r="K23" i="27"/>
  <c r="J23" i="27"/>
  <c r="K22" i="27"/>
  <c r="J22" i="27"/>
  <c r="K21" i="27"/>
  <c r="J21" i="27"/>
  <c r="K20" i="27"/>
  <c r="J20" i="27"/>
  <c r="K38" i="27" l="1"/>
  <c r="L20" i="27"/>
  <c r="L27" i="27"/>
  <c r="L38" i="27"/>
  <c r="L24" i="27"/>
  <c r="L23" i="27"/>
  <c r="L26" i="31"/>
  <c r="L19" i="31"/>
  <c r="L38" i="31"/>
  <c r="L23" i="31"/>
  <c r="L22" i="31"/>
  <c r="L21" i="31"/>
  <c r="L25" i="31"/>
  <c r="L29" i="31"/>
  <c r="L30" i="31"/>
  <c r="L31" i="31"/>
  <c r="L32" i="31"/>
  <c r="L33" i="31"/>
  <c r="L34" i="31"/>
  <c r="L35" i="31"/>
  <c r="L36" i="31"/>
  <c r="L20" i="31"/>
  <c r="L24" i="31"/>
  <c r="L28" i="31"/>
  <c r="L22" i="27"/>
  <c r="L26" i="27"/>
  <c r="L30" i="27"/>
  <c r="L31" i="27"/>
  <c r="L32" i="27"/>
  <c r="L33" i="27"/>
  <c r="L34" i="27"/>
  <c r="L35" i="27"/>
  <c r="L36" i="27"/>
  <c r="L37" i="27"/>
  <c r="J38" i="27"/>
  <c r="M36" i="27" s="1"/>
  <c r="L21" i="27"/>
  <c r="L25" i="27"/>
  <c r="L29" i="27"/>
  <c r="M37" i="27" l="1"/>
  <c r="M34" i="27"/>
  <c r="M35" i="27"/>
  <c r="M32" i="27"/>
  <c r="M33" i="27"/>
  <c r="M30" i="27"/>
  <c r="M31" i="27"/>
  <c r="K19" i="23" l="1"/>
  <c r="M44" i="24" l="1"/>
  <c r="K21" i="24"/>
  <c r="K22" i="24"/>
  <c r="K23" i="24"/>
  <c r="K24" i="24"/>
  <c r="K25" i="24"/>
  <c r="K26" i="24"/>
  <c r="K27" i="24"/>
  <c r="K36" i="24"/>
  <c r="K37" i="24"/>
  <c r="K38" i="24"/>
  <c r="K39" i="24"/>
  <c r="K40" i="24"/>
  <c r="K41" i="24"/>
  <c r="K42" i="24"/>
  <c r="K43" i="24"/>
  <c r="J21" i="24"/>
  <c r="J22" i="24"/>
  <c r="J23" i="24"/>
  <c r="J24" i="24"/>
  <c r="J25" i="24"/>
  <c r="J26" i="24"/>
  <c r="J27" i="24"/>
  <c r="J36" i="24"/>
  <c r="J38" i="24"/>
  <c r="J39" i="24"/>
  <c r="J40" i="24"/>
  <c r="J41" i="24"/>
  <c r="J42" i="24"/>
  <c r="J43" i="24"/>
  <c r="J20" i="24"/>
  <c r="E14" i="8"/>
  <c r="F14" i="8" s="1"/>
  <c r="E16" i="8"/>
  <c r="F16" i="8" s="1"/>
  <c r="E18" i="8"/>
  <c r="F18" i="8" s="1"/>
  <c r="E20" i="8"/>
  <c r="F20" i="8" s="1"/>
  <c r="E22" i="8"/>
  <c r="F22" i="8" s="1"/>
  <c r="E15" i="8"/>
  <c r="F15" i="8" s="1"/>
  <c r="E17" i="8"/>
  <c r="F17" i="8" s="1"/>
  <c r="E19" i="8"/>
  <c r="F19" i="8" s="1"/>
  <c r="E23" i="8"/>
  <c r="F23" i="8" s="1"/>
  <c r="L17" i="15"/>
  <c r="L19" i="15"/>
  <c r="K20" i="24"/>
  <c r="E9" i="23"/>
  <c r="E12" i="18"/>
  <c r="E28" i="8"/>
  <c r="F28" i="8" s="1"/>
  <c r="E30" i="8"/>
  <c r="F30" i="8" s="1"/>
  <c r="E27" i="8"/>
  <c r="F27" i="8" s="1"/>
  <c r="E29" i="8"/>
  <c r="F29" i="8" s="1"/>
  <c r="E31" i="8"/>
  <c r="F31" i="8" s="1"/>
  <c r="M17" i="15"/>
  <c r="N17" i="15" s="1"/>
  <c r="M19" i="15"/>
  <c r="N19" i="15" s="1"/>
  <c r="A29" i="15"/>
  <c r="A28" i="15"/>
  <c r="A27" i="15"/>
  <c r="A26" i="15"/>
  <c r="D13" i="8"/>
  <c r="I27" i="25"/>
  <c r="K27" i="25" s="1"/>
  <c r="I26" i="25"/>
  <c r="K26" i="25" s="1"/>
  <c r="I24" i="25"/>
  <c r="K24" i="25" s="1"/>
  <c r="I22" i="25"/>
  <c r="K22" i="25" s="1"/>
  <c r="I21" i="25"/>
  <c r="K21" i="25" s="1"/>
  <c r="I20" i="25"/>
  <c r="K20" i="25" s="1"/>
  <c r="I19" i="25"/>
  <c r="K19" i="25" s="1"/>
  <c r="I18" i="25"/>
  <c r="K18" i="25" s="1"/>
  <c r="I17" i="25"/>
  <c r="K17" i="25" s="1"/>
  <c r="M16" i="25"/>
  <c r="H16" i="25"/>
  <c r="G16" i="25"/>
  <c r="F16" i="25"/>
  <c r="I15" i="25"/>
  <c r="J15" i="25" s="1"/>
  <c r="I14" i="25"/>
  <c r="K14" i="25" s="1"/>
  <c r="I13" i="25"/>
  <c r="K13" i="25" s="1"/>
  <c r="M12" i="25"/>
  <c r="H12" i="25"/>
  <c r="H23" i="25" s="1"/>
  <c r="H25" i="25" s="1"/>
  <c r="H28" i="25" s="1"/>
  <c r="G12" i="25"/>
  <c r="F12" i="25"/>
  <c r="M18" i="23"/>
  <c r="M9" i="23"/>
  <c r="F12" i="23"/>
  <c r="F11" i="23"/>
  <c r="D9" i="23"/>
  <c r="D28" i="23"/>
  <c r="P13" i="18"/>
  <c r="R13" i="18" s="1"/>
  <c r="U13" i="18" s="1"/>
  <c r="P14" i="18"/>
  <c r="P15" i="18"/>
  <c r="R15" i="18" s="1"/>
  <c r="U15" i="18" s="1"/>
  <c r="P16" i="18"/>
  <c r="P17" i="18"/>
  <c r="R17" i="18" s="1"/>
  <c r="U17" i="18" s="1"/>
  <c r="P18" i="18"/>
  <c r="R18" i="18" s="1"/>
  <c r="U18" i="18" s="1"/>
  <c r="P19" i="18"/>
  <c r="R19" i="18" s="1"/>
  <c r="U19" i="18" s="1"/>
  <c r="P20" i="18"/>
  <c r="P21" i="18"/>
  <c r="R21" i="18" s="1"/>
  <c r="U21" i="18" s="1"/>
  <c r="J18" i="25"/>
  <c r="F23" i="25"/>
  <c r="F25" i="25" s="1"/>
  <c r="F28" i="25" s="1"/>
  <c r="J14" i="25"/>
  <c r="G23" i="25"/>
  <c r="G25" i="25" s="1"/>
  <c r="G28" i="25" s="1"/>
  <c r="J17" i="25"/>
  <c r="J19" i="25"/>
  <c r="J21" i="25"/>
  <c r="J24" i="25"/>
  <c r="D21" i="8"/>
  <c r="E21" i="8" s="1"/>
  <c r="F21" i="8" s="1"/>
  <c r="D26" i="8"/>
  <c r="D32" i="8" s="1"/>
  <c r="G27" i="8" s="1"/>
  <c r="A12" i="18"/>
  <c r="I20" i="15"/>
  <c r="M11" i="14"/>
  <c r="M12" i="14"/>
  <c r="M13" i="14" s="1"/>
  <c r="M14" i="14"/>
  <c r="M15" i="14" s="1"/>
  <c r="M16" i="14" s="1"/>
  <c r="M17" i="14" s="1"/>
  <c r="M18" i="14" s="1"/>
  <c r="M19" i="14" s="1"/>
  <c r="M20" i="14" s="1"/>
  <c r="M21" i="14" s="1"/>
  <c r="M22" i="14" s="1"/>
  <c r="M23" i="14" s="1"/>
  <c r="M24" i="14" s="1"/>
  <c r="M25" i="14"/>
  <c r="M26" i="14" s="1"/>
  <c r="M27" i="14" s="1"/>
  <c r="K27" i="14"/>
  <c r="J14" i="14"/>
  <c r="I11" i="14"/>
  <c r="H15" i="14"/>
  <c r="G14" i="14"/>
  <c r="F27" i="14"/>
  <c r="E11" i="14"/>
  <c r="D26" i="14"/>
  <c r="C10" i="14"/>
  <c r="C23" i="14" s="1"/>
  <c r="E16" i="14"/>
  <c r="E14" i="14"/>
  <c r="G13" i="14"/>
  <c r="G15" i="14"/>
  <c r="G17" i="14"/>
  <c r="G19" i="14"/>
  <c r="G21" i="14"/>
  <c r="K12" i="14"/>
  <c r="K13" i="14"/>
  <c r="K14" i="14"/>
  <c r="K15" i="14"/>
  <c r="K16" i="14"/>
  <c r="K17" i="14"/>
  <c r="K18" i="14"/>
  <c r="K19" i="14"/>
  <c r="K20" i="14"/>
  <c r="K21" i="14"/>
  <c r="K22" i="14"/>
  <c r="G26" i="14"/>
  <c r="G25" i="14"/>
  <c r="G24" i="14"/>
  <c r="F13" i="14"/>
  <c r="F17" i="14"/>
  <c r="F21" i="14"/>
  <c r="F24" i="14"/>
  <c r="J13" i="14"/>
  <c r="J17" i="14"/>
  <c r="J21" i="14"/>
  <c r="J24" i="14"/>
  <c r="K11" i="14"/>
  <c r="G27" i="14"/>
  <c r="K26" i="14"/>
  <c r="K25" i="14"/>
  <c r="K24" i="14"/>
  <c r="K23" i="14"/>
  <c r="I27" i="14"/>
  <c r="E27" i="14"/>
  <c r="I26" i="14"/>
  <c r="E26" i="14"/>
  <c r="I25" i="14"/>
  <c r="E25" i="14"/>
  <c r="I24" i="14"/>
  <c r="E24" i="14"/>
  <c r="I23" i="14"/>
  <c r="E23" i="14"/>
  <c r="I22" i="14"/>
  <c r="I21" i="14"/>
  <c r="I20" i="14"/>
  <c r="I19" i="14"/>
  <c r="I18" i="14"/>
  <c r="I17" i="14"/>
  <c r="I16" i="14"/>
  <c r="I15" i="14"/>
  <c r="I14" i="14"/>
  <c r="I13" i="14"/>
  <c r="I12" i="14"/>
  <c r="Q79" i="22"/>
  <c r="P79" i="22"/>
  <c r="N79" i="22"/>
  <c r="L79" i="22"/>
  <c r="K79" i="22"/>
  <c r="R78" i="22"/>
  <c r="O78" i="22"/>
  <c r="M78" i="22"/>
  <c r="R77" i="22"/>
  <c r="O77" i="22"/>
  <c r="M77" i="22"/>
  <c r="R76" i="22"/>
  <c r="O76" i="22"/>
  <c r="M76" i="22"/>
  <c r="R75" i="22"/>
  <c r="O75" i="22"/>
  <c r="M75" i="22"/>
  <c r="R74" i="22"/>
  <c r="O74" i="22"/>
  <c r="M74" i="22"/>
  <c r="R73" i="22"/>
  <c r="O73" i="22"/>
  <c r="M73" i="22"/>
  <c r="R72" i="22"/>
  <c r="O72" i="22"/>
  <c r="M72" i="22"/>
  <c r="R71" i="22"/>
  <c r="O71" i="22"/>
  <c r="M71" i="22"/>
  <c r="R70" i="22"/>
  <c r="O70" i="22"/>
  <c r="M70" i="22"/>
  <c r="R69" i="22"/>
  <c r="O69" i="22"/>
  <c r="M69" i="22"/>
  <c r="R68" i="22"/>
  <c r="O68" i="22"/>
  <c r="M68" i="22"/>
  <c r="R67" i="22"/>
  <c r="O67" i="22"/>
  <c r="M67" i="22"/>
  <c r="R66" i="22"/>
  <c r="O66" i="22"/>
  <c r="M66" i="22"/>
  <c r="R65" i="22"/>
  <c r="O65" i="22"/>
  <c r="M65" i="22"/>
  <c r="R64" i="22"/>
  <c r="O64" i="22"/>
  <c r="M64" i="22"/>
  <c r="R63" i="22"/>
  <c r="O63" i="22"/>
  <c r="M63" i="22"/>
  <c r="R62" i="22"/>
  <c r="O62" i="22"/>
  <c r="M62" i="22"/>
  <c r="R61" i="22"/>
  <c r="O61" i="22"/>
  <c r="M61" i="22"/>
  <c r="R60" i="22"/>
  <c r="O60" i="22"/>
  <c r="M60" i="22"/>
  <c r="R59" i="22"/>
  <c r="O59" i="22"/>
  <c r="M59" i="22"/>
  <c r="R58" i="22"/>
  <c r="O58" i="22"/>
  <c r="M58" i="22"/>
  <c r="R57" i="22"/>
  <c r="O57" i="22"/>
  <c r="M57" i="22"/>
  <c r="R56" i="22"/>
  <c r="O56" i="22"/>
  <c r="M56" i="22"/>
  <c r="R55" i="22"/>
  <c r="O55" i="22"/>
  <c r="M55" i="22"/>
  <c r="R54" i="22"/>
  <c r="O54" i="22"/>
  <c r="M54" i="22"/>
  <c r="R53" i="22"/>
  <c r="O53" i="22"/>
  <c r="M53" i="22"/>
  <c r="R52" i="22"/>
  <c r="O52" i="22"/>
  <c r="M52" i="22"/>
  <c r="R51" i="22"/>
  <c r="O51" i="22"/>
  <c r="M51" i="22"/>
  <c r="R50" i="22"/>
  <c r="O50" i="22"/>
  <c r="M50" i="22"/>
  <c r="R49" i="22"/>
  <c r="O49" i="22"/>
  <c r="M49" i="22"/>
  <c r="R48" i="22"/>
  <c r="O48" i="22"/>
  <c r="M48" i="22"/>
  <c r="R47" i="22"/>
  <c r="O47" i="22"/>
  <c r="M47" i="22"/>
  <c r="R46" i="22"/>
  <c r="O46" i="22"/>
  <c r="M46" i="22"/>
  <c r="R45" i="22"/>
  <c r="O45" i="22"/>
  <c r="M45" i="22"/>
  <c r="R44" i="22"/>
  <c r="O44" i="22"/>
  <c r="M44" i="22"/>
  <c r="R43" i="22"/>
  <c r="O43" i="22"/>
  <c r="M43" i="22"/>
  <c r="R42" i="22"/>
  <c r="O42" i="22"/>
  <c r="M42" i="22"/>
  <c r="R41" i="22"/>
  <c r="O41" i="22"/>
  <c r="M41" i="22"/>
  <c r="R40" i="22"/>
  <c r="O40" i="22"/>
  <c r="M40" i="22"/>
  <c r="R39" i="22"/>
  <c r="O39" i="22"/>
  <c r="M39" i="22"/>
  <c r="R38" i="22"/>
  <c r="O38" i="22"/>
  <c r="M38" i="22"/>
  <c r="R37" i="22"/>
  <c r="O37" i="22"/>
  <c r="M37" i="22"/>
  <c r="R36" i="22"/>
  <c r="O36" i="22"/>
  <c r="M36" i="22"/>
  <c r="R35" i="22"/>
  <c r="O35" i="22"/>
  <c r="M35" i="22"/>
  <c r="R34" i="22"/>
  <c r="O34" i="22"/>
  <c r="M34" i="22"/>
  <c r="R33" i="22"/>
  <c r="O33" i="22"/>
  <c r="M33" i="22"/>
  <c r="R32" i="22"/>
  <c r="O32" i="22"/>
  <c r="M32" i="22"/>
  <c r="R31" i="22"/>
  <c r="O31" i="22"/>
  <c r="M31" i="22"/>
  <c r="R30" i="22"/>
  <c r="O30" i="22"/>
  <c r="M30" i="22"/>
  <c r="R29" i="22"/>
  <c r="O29" i="22"/>
  <c r="M29" i="22"/>
  <c r="R28" i="22"/>
  <c r="O28" i="22"/>
  <c r="M28" i="22"/>
  <c r="R27" i="22"/>
  <c r="O27" i="22"/>
  <c r="M27" i="22"/>
  <c r="R26" i="22"/>
  <c r="O26" i="22"/>
  <c r="M26" i="22"/>
  <c r="R25" i="22"/>
  <c r="O25" i="22"/>
  <c r="M25" i="22"/>
  <c r="R24" i="22"/>
  <c r="O24" i="22"/>
  <c r="M24" i="22"/>
  <c r="R23" i="22"/>
  <c r="O23" i="22"/>
  <c r="M23" i="22"/>
  <c r="R22" i="22"/>
  <c r="O22" i="22"/>
  <c r="M22" i="22"/>
  <c r="R21" i="22"/>
  <c r="O21" i="22"/>
  <c r="M21" i="22"/>
  <c r="R20" i="22"/>
  <c r="O20" i="22"/>
  <c r="M20" i="22"/>
  <c r="R19" i="22"/>
  <c r="O19" i="22"/>
  <c r="M19" i="22"/>
  <c r="R18" i="22"/>
  <c r="O18" i="22"/>
  <c r="M18" i="22"/>
  <c r="R17" i="22"/>
  <c r="O17" i="22"/>
  <c r="M17" i="22"/>
  <c r="R16" i="22"/>
  <c r="O16" i="22"/>
  <c r="M16" i="22"/>
  <c r="R15" i="22"/>
  <c r="O15" i="22"/>
  <c r="M15" i="22"/>
  <c r="R14" i="22"/>
  <c r="O14" i="22"/>
  <c r="M14" i="22"/>
  <c r="R13" i="22"/>
  <c r="O13" i="22"/>
  <c r="M13" i="22"/>
  <c r="A1" i="22"/>
  <c r="O79" i="22"/>
  <c r="Q22" i="18"/>
  <c r="H22" i="18"/>
  <c r="I22" i="18"/>
  <c r="J22" i="18"/>
  <c r="K22" i="18"/>
  <c r="L22" i="18"/>
  <c r="M22" i="18"/>
  <c r="N22" i="18"/>
  <c r="O22" i="18"/>
  <c r="G22" i="18"/>
  <c r="L8" i="23" s="1"/>
  <c r="P12" i="18"/>
  <c r="D12" i="18"/>
  <c r="C12" i="18"/>
  <c r="B12" i="18"/>
  <c r="R14" i="18"/>
  <c r="U14" i="18" s="1"/>
  <c r="R16" i="18"/>
  <c r="U16" i="18" s="1"/>
  <c r="R20" i="18"/>
  <c r="U20" i="18" s="1"/>
  <c r="J27" i="25" l="1"/>
  <c r="F9" i="23"/>
  <c r="L16" i="23"/>
  <c r="M16" i="23" s="1"/>
  <c r="M8" i="23"/>
  <c r="L19" i="23"/>
  <c r="M19" i="23" s="1"/>
  <c r="M79" i="22"/>
  <c r="M23" i="25"/>
  <c r="M25" i="25" s="1"/>
  <c r="M28" i="25" s="1"/>
  <c r="C24" i="14"/>
  <c r="C16" i="14"/>
  <c r="C22" i="14"/>
  <c r="D10" i="23"/>
  <c r="D13" i="23" s="1"/>
  <c r="D23" i="23" s="1"/>
  <c r="C11" i="14"/>
  <c r="C20" i="14"/>
  <c r="C15" i="14"/>
  <c r="C25" i="14"/>
  <c r="C19" i="14"/>
  <c r="C14" i="14"/>
  <c r="C26" i="14"/>
  <c r="C18" i="14"/>
  <c r="C12" i="14"/>
  <c r="C27" i="14"/>
  <c r="J23" i="14"/>
  <c r="J20" i="14"/>
  <c r="J16" i="14"/>
  <c r="J12" i="14"/>
  <c r="F23" i="14"/>
  <c r="F20" i="14"/>
  <c r="F16" i="14"/>
  <c r="F12" i="14"/>
  <c r="J26" i="25"/>
  <c r="I12" i="25"/>
  <c r="J26" i="14"/>
  <c r="J11" i="14"/>
  <c r="J19" i="14"/>
  <c r="J15" i="14"/>
  <c r="F26" i="14"/>
  <c r="F11" i="14"/>
  <c r="F19" i="14"/>
  <c r="F15" i="14"/>
  <c r="J22" i="25"/>
  <c r="J27" i="14"/>
  <c r="J25" i="14"/>
  <c r="J22" i="14"/>
  <c r="J18" i="14"/>
  <c r="F25" i="14"/>
  <c r="F22" i="14"/>
  <c r="F18" i="14"/>
  <c r="F14" i="14"/>
  <c r="J20" i="25"/>
  <c r="J13" i="25"/>
  <c r="I16" i="25"/>
  <c r="E32" i="8"/>
  <c r="F32" i="8" s="1"/>
  <c r="E18" i="14"/>
  <c r="E12" i="14"/>
  <c r="E20" i="14"/>
  <c r="E22" i="14"/>
  <c r="P22" i="18"/>
  <c r="R12" i="18"/>
  <c r="U12" i="18" s="1"/>
  <c r="H11" i="14"/>
  <c r="H26" i="14"/>
  <c r="D17" i="14"/>
  <c r="E26" i="8"/>
  <c r="F26" i="8" s="1"/>
  <c r="L20" i="15"/>
  <c r="M20" i="15"/>
  <c r="N20" i="15" s="1"/>
  <c r="H22" i="14"/>
  <c r="D13" i="14"/>
  <c r="H18" i="14"/>
  <c r="D25" i="14"/>
  <c r="H14" i="14"/>
  <c r="D21" i="14"/>
  <c r="H25" i="14"/>
  <c r="H21" i="14"/>
  <c r="H17" i="14"/>
  <c r="H13" i="14"/>
  <c r="D11" i="14"/>
  <c r="D20" i="14"/>
  <c r="D16" i="14"/>
  <c r="D12" i="14"/>
  <c r="D24" i="14"/>
  <c r="H24" i="14"/>
  <c r="H20" i="14"/>
  <c r="H16" i="14"/>
  <c r="H12" i="14"/>
  <c r="D19" i="14"/>
  <c r="D15" i="14"/>
  <c r="D27" i="14"/>
  <c r="D23" i="14"/>
  <c r="H27" i="14"/>
  <c r="H23" i="14"/>
  <c r="H19" i="14"/>
  <c r="D22" i="14"/>
  <c r="D18" i="14"/>
  <c r="D14" i="14"/>
  <c r="K28" i="14"/>
  <c r="G23" i="14"/>
  <c r="G11" i="14"/>
  <c r="G20" i="14"/>
  <c r="G16" i="14"/>
  <c r="G12" i="14"/>
  <c r="E15" i="14"/>
  <c r="E19" i="14"/>
  <c r="I28" i="14"/>
  <c r="C21" i="14"/>
  <c r="C17" i="14"/>
  <c r="C13" i="14"/>
  <c r="G22" i="14"/>
  <c r="G18" i="14"/>
  <c r="E13" i="14"/>
  <c r="E17" i="14"/>
  <c r="E21" i="14"/>
  <c r="G32" i="8"/>
  <c r="G26" i="8"/>
  <c r="G28" i="8"/>
  <c r="G30" i="8"/>
  <c r="G31" i="8"/>
  <c r="G29" i="8"/>
  <c r="K17" i="23"/>
  <c r="K15" i="25"/>
  <c r="E13" i="8"/>
  <c r="F13" i="8" s="1"/>
  <c r="F18" i="23"/>
  <c r="D12" i="8"/>
  <c r="L24" i="24"/>
  <c r="L43" i="24"/>
  <c r="J44" i="24"/>
  <c r="L39" i="24"/>
  <c r="L20" i="24"/>
  <c r="L23" i="24"/>
  <c r="L26" i="24"/>
  <c r="L42" i="24"/>
  <c r="L41" i="24"/>
  <c r="K44" i="24"/>
  <c r="L27" i="24"/>
  <c r="L38" i="24"/>
  <c r="L25" i="24"/>
  <c r="L44" i="24"/>
  <c r="L40" i="24"/>
  <c r="L21" i="24"/>
  <c r="L22" i="24"/>
  <c r="L36" i="24"/>
  <c r="L37" i="24"/>
  <c r="F20" i="23"/>
  <c r="F16" i="23"/>
  <c r="D29" i="23"/>
  <c r="D11" i="8" l="1"/>
  <c r="E8" i="23"/>
  <c r="R22" i="18"/>
  <c r="P23" i="18" s="1"/>
  <c r="D25" i="23"/>
  <c r="L26" i="14"/>
  <c r="J28" i="14"/>
  <c r="F28" i="14"/>
  <c r="D19" i="23"/>
  <c r="D21" i="23"/>
  <c r="I23" i="25"/>
  <c r="J12" i="25"/>
  <c r="K12" i="25"/>
  <c r="K16" i="25"/>
  <c r="J16" i="25"/>
  <c r="F22" i="23"/>
  <c r="L22" i="14"/>
  <c r="L24" i="14"/>
  <c r="L14" i="14"/>
  <c r="L11" i="14"/>
  <c r="L18" i="14"/>
  <c r="L12" i="14"/>
  <c r="L27" i="14"/>
  <c r="L25" i="14"/>
  <c r="L16" i="14"/>
  <c r="L20" i="14"/>
  <c r="L15" i="14"/>
  <c r="E28" i="14"/>
  <c r="H28" i="14"/>
  <c r="D28" i="14"/>
  <c r="L23" i="14"/>
  <c r="L19" i="14"/>
  <c r="G28" i="14"/>
  <c r="L13" i="14"/>
  <c r="C28" i="14"/>
  <c r="L17" i="14"/>
  <c r="L21" i="14"/>
  <c r="D24" i="8"/>
  <c r="E12" i="8"/>
  <c r="F12" i="8" s="1"/>
  <c r="M40" i="24"/>
  <c r="M38" i="24"/>
  <c r="M39" i="24"/>
  <c r="M43" i="24"/>
  <c r="M41" i="24"/>
  <c r="M37" i="24"/>
  <c r="M42" i="24"/>
  <c r="D17" i="23"/>
  <c r="D27" i="23"/>
  <c r="E10" i="23" l="1"/>
  <c r="F8" i="23"/>
  <c r="L10" i="23"/>
  <c r="F50" i="21" s="1"/>
  <c r="E11" i="8"/>
  <c r="F11" i="8" s="1"/>
  <c r="M23" i="18"/>
  <c r="I23" i="18"/>
  <c r="H23" i="18"/>
  <c r="N23" i="18"/>
  <c r="L23" i="18"/>
  <c r="J23" i="18"/>
  <c r="S15" i="18"/>
  <c r="K23" i="18"/>
  <c r="G23" i="18"/>
  <c r="Q23" i="18"/>
  <c r="S17" i="18"/>
  <c r="S12" i="18"/>
  <c r="O23" i="18"/>
  <c r="S19" i="18"/>
  <c r="S20" i="18"/>
  <c r="S16" i="18"/>
  <c r="S13" i="18"/>
  <c r="R23" i="18"/>
  <c r="S18" i="18"/>
  <c r="S21" i="18"/>
  <c r="S14" i="18"/>
  <c r="G20" i="8"/>
  <c r="G11" i="8"/>
  <c r="F24" i="21"/>
  <c r="K23" i="25"/>
  <c r="I25" i="25"/>
  <c r="J23" i="25"/>
  <c r="F24" i="23"/>
  <c r="G13" i="8"/>
  <c r="G17" i="8"/>
  <c r="D33" i="8"/>
  <c r="E24" i="8"/>
  <c r="G16" i="8"/>
  <c r="G23" i="8"/>
  <c r="G22" i="8"/>
  <c r="G15" i="8"/>
  <c r="G24" i="8"/>
  <c r="G14" i="8"/>
  <c r="G21" i="8"/>
  <c r="G12" i="8"/>
  <c r="G19" i="8"/>
  <c r="G18" i="8"/>
  <c r="L17" i="23"/>
  <c r="M17" i="23" s="1"/>
  <c r="M10" i="23"/>
  <c r="E13" i="23" l="1"/>
  <c r="F10" i="23"/>
  <c r="S22" i="18"/>
  <c r="E33" i="8"/>
  <c r="F24" i="8"/>
  <c r="J25" i="25"/>
  <c r="J28" i="25" s="1"/>
  <c r="I28" i="25"/>
  <c r="L25" i="25" s="1"/>
  <c r="K25" i="25"/>
  <c r="K38" i="31"/>
  <c r="J38" i="31"/>
  <c r="M31" i="31" s="1"/>
  <c r="E26" i="23" l="1"/>
  <c r="E21" i="23"/>
  <c r="F21" i="23" s="1"/>
  <c r="E28" i="23"/>
  <c r="F13" i="23"/>
  <c r="E17" i="23"/>
  <c r="F17" i="23" s="1"/>
  <c r="E19" i="23"/>
  <c r="F19" i="23" s="1"/>
  <c r="E23" i="23"/>
  <c r="F23" i="23" s="1"/>
  <c r="E25" i="23"/>
  <c r="F25" i="23" s="1"/>
  <c r="L13" i="25"/>
  <c r="L12" i="25"/>
  <c r="L16" i="25"/>
  <c r="L14" i="25"/>
  <c r="K28" i="25"/>
  <c r="L27" i="25"/>
  <c r="L26" i="25"/>
  <c r="L28" i="25"/>
  <c r="L23" i="25"/>
  <c r="L22" i="25"/>
  <c r="L21" i="25"/>
  <c r="L20" i="25"/>
  <c r="L24" i="25"/>
  <c r="L18" i="25"/>
  <c r="L17" i="25"/>
  <c r="L15" i="25"/>
  <c r="L19" i="25"/>
  <c r="M33" i="31"/>
  <c r="M32" i="31"/>
  <c r="M34" i="31"/>
  <c r="M29" i="31"/>
  <c r="M30" i="31"/>
  <c r="M36" i="31"/>
  <c r="M35" i="31"/>
  <c r="F28" i="23" l="1"/>
  <c r="E29" i="23"/>
  <c r="F29" i="23" s="1"/>
  <c r="E27" i="23"/>
  <c r="F27" i="23" s="1"/>
  <c r="F26" i="23"/>
  <c r="L22" i="38" l="1"/>
  <c r="J22" i="38"/>
  <c r="K22" i="38"/>
  <c r="L20" i="38"/>
</calcChain>
</file>

<file path=xl/comments1.xml><?xml version="1.0" encoding="utf-8"?>
<comments xmlns="http://schemas.openxmlformats.org/spreadsheetml/2006/main">
  <authors>
    <author>Gustavo Milhomem Brito Menezes</author>
    <author>Flavia Rios Costa</author>
    <author>Talita</author>
  </authors>
  <commentList>
    <comment ref="A8" authorId="0" shapeId="0">
      <text>
        <r>
          <rPr>
            <b/>
            <sz val="12"/>
            <color indexed="81"/>
            <rFont val="Tahoma"/>
            <family val="2"/>
          </rPr>
          <t>Área ou setor responsável pela Atividade ou Projeto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12"/>
            <color indexed="81"/>
            <rFont val="Tahoma"/>
            <family val="2"/>
          </rPr>
          <t xml:space="preserve">P= Projeto                        A= Atividade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>
      <text>
        <r>
          <rPr>
            <b/>
            <sz val="12"/>
            <color indexed="81"/>
            <rFont val="Tahoma"/>
            <family val="2"/>
          </rPr>
          <t>Para os CAU Básicos, quando houver utilização do Fundo de Apoio selecionar com o X</t>
        </r>
      </text>
    </comment>
    <comment ref="D8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E8" authorId="0" shapeId="0">
      <text>
        <r>
          <rPr>
            <b/>
            <sz val="12"/>
            <color indexed="81"/>
            <rFont val="Tahoma"/>
            <family val="2"/>
          </rPr>
          <t xml:space="preserve">
É a motivação geral e a síntese dos efeitos que se deseja produzir.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nas células abaixo que estão de acordo com os objetivos estratégicos do Mapa Estratégico.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G8" authorId="0" shapeId="0">
      <text>
        <r>
          <rPr>
            <b/>
            <sz val="12"/>
            <color indexed="81"/>
            <rFont val="Tahoma"/>
            <family val="2"/>
          </rPr>
          <t>Selecionar uma das opções nas células abaixo que estão de acordo com os objetivos estratégicos do Mapa Estratégico.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nas células abaixo que estão de acordo com os objetivos estratégicos do Mapa Estratégico.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I8" authorId="0" shapeId="0">
      <text>
        <r>
          <rPr>
            <b/>
            <sz val="12"/>
            <color indexed="81"/>
            <rFont val="Tahoma"/>
            <family val="2"/>
          </rPr>
          <t xml:space="preserve">Os valores devem ser iguais do Plano de Ação da Programação 2016 aprovado. Caso tenha feito a Reprogramação 2016 considerar os valores aprovados da Reprogramação 2016. 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J8" authorId="0" shapeId="0">
      <text>
        <r>
          <rPr>
            <b/>
            <sz val="12"/>
            <color indexed="81"/>
            <rFont val="Tahoma"/>
            <family val="2"/>
          </rPr>
          <t xml:space="preserve">Valores  dos Projetos/Atividades do Plano de Ação 2017
</t>
        </r>
      </text>
    </comment>
    <comment ref="K8" authorId="1" shapeId="0">
      <text>
        <r>
          <rPr>
            <b/>
            <sz val="12"/>
            <color indexed="81"/>
            <rFont val="Tahoma"/>
            <family val="2"/>
          </rPr>
          <t>Para os CAU Básicos : Valores do Fundo de Apoio distribuídos por Projeto/Atividade. Vale a ressalva que a Atividade do CSC deve ser pago com o Fundo de Apo</t>
        </r>
        <r>
          <rPr>
            <sz val="12"/>
            <color indexed="81"/>
            <rFont val="Tahoma"/>
            <family val="2"/>
          </rPr>
          <t>io.</t>
        </r>
      </text>
    </comment>
    <comment ref="I10" authorId="2" shapeId="0">
      <text>
        <r>
          <rPr>
            <b/>
            <sz val="9"/>
            <color indexed="81"/>
            <rFont val="Tahoma"/>
            <family val="2"/>
          </rPr>
          <t>Talita: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A reserva foi utilizada para despesa com consultoria contábil (funcionamento)</t>
        </r>
      </text>
    </comment>
    <comment ref="J15" authorId="2" shapeId="0">
      <text>
        <r>
          <rPr>
            <b/>
            <sz val="12"/>
            <color indexed="81"/>
            <rFont val="Tahoma"/>
            <family val="2"/>
          </rPr>
          <t>Talita:</t>
        </r>
        <r>
          <rPr>
            <sz val="20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Tive que aumentar 0,63 centavos para fechar o valor total de R$ 2.770.600,00, POR CAUSA DA CASA DECIMAL</t>
        </r>
        <r>
          <rPr>
            <sz val="20"/>
            <color indexed="81"/>
            <rFont val="Tahoma"/>
            <family val="2"/>
          </rPr>
          <t xml:space="preserve"> </t>
        </r>
      </text>
    </comment>
  </commentList>
</comments>
</file>

<file path=xl/comments10.xml><?xml version="1.0" encoding="utf-8"?>
<comments xmlns="http://schemas.openxmlformats.org/spreadsheetml/2006/main">
  <authors>
    <author>Flavia Rios Costa</author>
  </authors>
  <commentList>
    <comment ref="B8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4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" authorId="0" shape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7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C18" authorId="0" shape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</commentList>
</comments>
</file>

<file path=xl/comments11.xml><?xml version="1.0" encoding="utf-8"?>
<comments xmlns="http://schemas.openxmlformats.org/spreadsheetml/2006/main">
  <authors>
    <author>Flavia Rios Costa</author>
  </authors>
  <commentList>
    <comment ref="B8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4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" authorId="0" shape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7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C18" authorId="0" shape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</commentList>
</comments>
</file>

<file path=xl/comments12.xml><?xml version="1.0" encoding="utf-8"?>
<comments xmlns="http://schemas.openxmlformats.org/spreadsheetml/2006/main">
  <authors>
    <author>Flavia Rios Costa</author>
  </authors>
  <commentList>
    <comment ref="B8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4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" authorId="0" shape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7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C18" authorId="0" shape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</commentList>
</comments>
</file>

<file path=xl/comments13.xml><?xml version="1.0" encoding="utf-8"?>
<comments xmlns="http://schemas.openxmlformats.org/spreadsheetml/2006/main">
  <authors>
    <author>Flavia Rios Costa</author>
    <author>Talita</author>
  </authors>
  <commentList>
    <comment ref="B8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4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" authorId="0" shape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7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C18" authorId="0" shape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  <comment ref="I20" authorId="1" shapeId="0">
      <text>
        <r>
          <rPr>
            <b/>
            <sz val="9"/>
            <color indexed="81"/>
            <rFont val="Tahoma"/>
            <charset val="1"/>
          </rPr>
          <t>Talita: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8"/>
            <color indexed="81"/>
            <rFont val="Tahoma"/>
            <family val="2"/>
          </rPr>
          <t xml:space="preserve">6.2.2.1.1.01.03.02.002 - </t>
        </r>
        <r>
          <rPr>
            <sz val="20"/>
            <color indexed="81"/>
            <rFont val="Tahoma"/>
            <family val="2"/>
          </rPr>
          <t>Diária - funcionários</t>
        </r>
      </text>
    </comment>
    <comment ref="I21" authorId="1" shapeId="0">
      <text>
        <r>
          <rPr>
            <b/>
            <sz val="9"/>
            <color indexed="81"/>
            <rFont val="Tahoma"/>
            <family val="2"/>
          </rPr>
          <t>Talita: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6.2.2.1.1.01.03.02.001 
</t>
        </r>
        <r>
          <rPr>
            <sz val="20"/>
            <color indexed="81"/>
            <rFont val="Tahoma"/>
            <family val="2"/>
          </rPr>
          <t>Diárias - conseheiros/convidados</t>
        </r>
      </text>
    </comment>
    <comment ref="I22" authorId="1" shapeId="0">
      <text>
        <r>
          <rPr>
            <b/>
            <sz val="9"/>
            <color indexed="81"/>
            <rFont val="Tahoma"/>
            <family val="2"/>
          </rPr>
          <t>Talita: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6.2.2.1.1.01.04.04.002 - </t>
        </r>
        <r>
          <rPr>
            <sz val="20"/>
            <color indexed="81"/>
            <rFont val="Tahoma"/>
            <family val="2"/>
          </rPr>
          <t xml:space="preserve">Serviços de seleção, Treni,  e Orient. Profissial </t>
        </r>
      </text>
    </comment>
  </commentList>
</comments>
</file>

<file path=xl/comments14.xml><?xml version="1.0" encoding="utf-8"?>
<comments xmlns="http://schemas.openxmlformats.org/spreadsheetml/2006/main">
  <authors>
    <author>Flavia Rios Costa</author>
  </authors>
  <commentList>
    <comment ref="B8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4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" authorId="0" shape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7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C18" authorId="0" shape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</commentList>
</comments>
</file>

<file path=xl/comments15.xml><?xml version="1.0" encoding="utf-8"?>
<comments xmlns="http://schemas.openxmlformats.org/spreadsheetml/2006/main">
  <authors>
    <author>Flavia Rios Costa</author>
    <author>Talita</author>
  </authors>
  <commentList>
    <comment ref="B8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4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" authorId="0" shape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7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C18" authorId="0" shape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  <comment ref="I20" authorId="1" shapeId="0">
      <text>
        <r>
          <rPr>
            <b/>
            <sz val="20"/>
            <color indexed="81"/>
            <rFont val="Tahoma"/>
            <family val="2"/>
          </rPr>
          <t>Talita:</t>
        </r>
        <r>
          <rPr>
            <sz val="20"/>
            <color indexed="81"/>
            <rFont val="Tahoma"/>
            <family val="2"/>
          </rPr>
          <t xml:space="preserve">
Outras despesas</t>
        </r>
      </text>
    </comment>
    <comment ref="I21" authorId="1" shapeId="0">
      <text>
        <r>
          <rPr>
            <b/>
            <sz val="9"/>
            <color indexed="81"/>
            <rFont val="Tahoma"/>
            <family val="2"/>
          </rPr>
          <t>Talita: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Serviços Gráficos</t>
        </r>
      </text>
    </comment>
  </commentList>
</comments>
</file>

<file path=xl/comments2.xml><?xml version="1.0" encoding="utf-8"?>
<comments xmlns="http://schemas.openxmlformats.org/spreadsheetml/2006/main">
  <authors>
    <author>Gustavo Milhomem Brito Menezes</author>
    <author>Flavia Rios Costa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Os valores devem ser iguais do Plano de Ação da Programação 2016 aprovado. Caso tenha feito a Reprogramação 2016 considerar os valores aprovados da Reprogramação 2016. 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 Os valores devem ser iguais das Diretrizes 2017. </t>
        </r>
      </text>
    </comment>
    <comment ref="B14" authorId="1" shapeId="0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</text>
    </comment>
    <comment ref="B15" authorId="1" shapeId="0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1" shapeId="0">
      <text>
        <r>
          <rPr>
            <b/>
            <sz val="10"/>
            <color indexed="81"/>
            <rFont val="Tahoma"/>
            <family val="2"/>
          </rPr>
          <t>Considerar taxas e multas todos os valores relacionados com: Taxa Expediente RRT extemporâneo; Taxa Selic; Documento de fiscalização; Multa e mora de anuidades; Certidão de acervo técnico com atestado; Registro de direito autoral; Multa ética; Multa ausência na eleição, conforme informações do Siscont.net.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1" shapeId="0">
      <text>
        <r>
          <rPr>
            <b/>
            <sz val="11"/>
            <color indexed="81"/>
            <rFont val="Tahoma"/>
            <family val="2"/>
          </rPr>
          <t>Valor do APORTE DO CSC +  FUNDO DE RESERVA DO CSC.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Tania Mara Chaves Daldegan</author>
    <author>Flavia Rios Costa</author>
  </authors>
  <commentList>
    <comment ref="J10" authorId="0" shapeId="0">
      <text>
        <r>
          <rPr>
            <b/>
            <sz val="20"/>
            <color indexed="81"/>
            <rFont val="Segoe UI"/>
            <family val="2"/>
          </rPr>
          <t>Apresentar justificativas para as metas físicas não realizadas.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0" authorId="0" shapeId="0">
      <text>
        <r>
          <rPr>
            <b/>
            <sz val="16"/>
            <color indexed="81"/>
            <rFont val="Segoe UI"/>
            <family val="2"/>
          </rPr>
          <t xml:space="preserve">
Apresentar justificativas para as transposições, as metas financeiras não executadas, bem como as que se apresentarem em patamares divergentes das metas físicas.
</t>
        </r>
      </text>
    </comment>
    <comment ref="C11" authorId="1" shapeId="0">
      <text>
        <r>
          <rPr>
            <b/>
            <sz val="14"/>
            <color indexed="81"/>
            <rFont val="Tahoma"/>
            <family val="2"/>
          </rPr>
          <t xml:space="preserve">APENAS PARA CAU BÁSICOS
</t>
        </r>
      </text>
    </comment>
    <comment ref="P11" authorId="1" shapeId="0">
      <text>
        <r>
          <rPr>
            <b/>
            <sz val="14"/>
            <color indexed="81"/>
            <rFont val="Tahoma"/>
            <family val="2"/>
          </rPr>
          <t xml:space="preserve">APENAS PARA CAU BÁSICOS
</t>
        </r>
      </text>
    </comment>
  </commentList>
</comments>
</file>

<file path=xl/comments4.xml><?xml version="1.0" encoding="utf-8"?>
<comments xmlns="http://schemas.openxmlformats.org/spreadsheetml/2006/main">
  <authors>
    <author>Gustavo Milhomem Brito Menezes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Apenas para os Cau Básicos. O valor total deve ser igual do que consta nas Diretrizes da Programação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= Receita de Arrecadação + Recurso do Fundo de Apoio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RAL= Receita de Arrecadação + Fundo de Apoio (apenas CAU Básicos) - Aportes ( CSC + FA)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Os valores que constam no Parecer do Plano de Ação 2016.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Valor deve ser vinculado aos projetos e atividades que constam no quadro geral.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Os valores que constam no Parecer do Plano de Ação 2016.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Valor deve ser vinculado aos projetos e atividades que constam no quadro geral.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Flavia Rios Costa</author>
    <author>Talita</author>
    <author>Rafael Levi</author>
  </authors>
  <commentList>
    <comment ref="B8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4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" authorId="0" shape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7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C18" authorId="0" shape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  <comment ref="I20" authorId="1" shapeId="0">
      <text>
        <r>
          <rPr>
            <b/>
            <sz val="22"/>
            <color indexed="81"/>
            <rFont val="Tahoma"/>
            <family val="2"/>
          </rPr>
          <t>Talita:</t>
        </r>
        <r>
          <rPr>
            <sz val="22"/>
            <color indexed="81"/>
            <rFont val="Tahoma"/>
            <family val="2"/>
          </rPr>
          <t xml:space="preserve">
6.2.2.1.1.01.01.01.001.001 Salários: R$ 493.503,64
6.2.2.1.1.01.01.01.001.002 Gratificação de Função: R$ 25.753,41
6.2.2.1.1.01.01.01.001.003 Gratificação de Natal - 13º Salário: R$ 47.849,59
6.2.2.1.1.01.01.01.001.004 Férias: R$ 39.076,66
6.2.2.1.1.01.01.01.001.005 1/3 de Férias: R$ 13.025,55
6.2.2.1.1.01.01.01.001.006 Abono de Férias: R$ 11.696,95
6.2.2.1.1.01.01.01.002.001 INSS Patronal: R$ 130.033,79
6.2.2.1.1.01.01.01.002.002 FGTS: R$ 49.536,68
6.2.2.1.1.01.01.01.002.003 PIS: R$ 6.192,09
</t>
        </r>
      </text>
    </comment>
    <comment ref="I21" authorId="1" shapeId="0">
      <text>
        <r>
          <rPr>
            <b/>
            <sz val="9"/>
            <color indexed="81"/>
            <rFont val="Tahoma"/>
            <charset val="1"/>
          </rPr>
          <t>Talita: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8"/>
            <color indexed="81"/>
            <rFont val="Tahoma"/>
            <family val="2"/>
          </rPr>
          <t>6.2.2.1.1.01.01.01.003.002 Programa de Alimentação ao Trabalhador - PAT: R$ 112.428,00
6.2.2.1.1.01.01.01.003.001  Vale Transporte: R$ 1.669,68
6.2.2.1.1.01.01.01.003.003 Plano de Saúde: R$ 60.174,24
6.2.2.1.1.01.01.01.003.004 Auxílio Condutor: R$ 2.640,00</t>
        </r>
      </text>
    </comment>
    <comment ref="I22" authorId="1" shapeId="0">
      <text>
        <r>
          <rPr>
            <b/>
            <sz val="22"/>
            <color indexed="81"/>
            <rFont val="Tahoma"/>
            <family val="2"/>
          </rPr>
          <t>Talita:</t>
        </r>
        <r>
          <rPr>
            <sz val="22"/>
            <color indexed="81"/>
            <rFont val="Tahoma"/>
            <family val="2"/>
          </rPr>
          <t xml:space="preserve">
6.2.2.1.1.01.04.04.010 Locação de Bens Imóveis </t>
        </r>
      </text>
    </comment>
    <comment ref="I23" authorId="2" shapeId="0">
      <text>
        <r>
          <rPr>
            <b/>
            <sz val="20"/>
            <color indexed="81"/>
            <rFont val="Tahoma"/>
            <family val="2"/>
          </rPr>
          <t>Rafael Levi:</t>
        </r>
        <r>
          <rPr>
            <sz val="20"/>
            <color indexed="81"/>
            <rFont val="Tahoma"/>
            <family val="2"/>
          </rPr>
          <t xml:space="preserve">
6.2.2.1.1.01.04.04.011 Condomínios</t>
        </r>
      </text>
    </comment>
    <comment ref="I24" authorId="2" shapeId="0">
      <text>
        <r>
          <rPr>
            <b/>
            <sz val="20"/>
            <color indexed="81"/>
            <rFont val="Tahoma"/>
            <family val="2"/>
          </rPr>
          <t>Rafael Levi:</t>
        </r>
        <r>
          <rPr>
            <sz val="20"/>
            <color indexed="81"/>
            <rFont val="Tahoma"/>
            <family val="2"/>
          </rPr>
          <t xml:space="preserve">
6.2.2.1.1.01.04.04.014 Serviços de Energia Elétrica e Gás</t>
        </r>
      </text>
    </comment>
    <comment ref="I25" authorId="1" shapeId="0">
      <text>
        <r>
          <rPr>
            <b/>
            <sz val="20"/>
            <color indexed="81"/>
            <rFont val="Tahoma"/>
            <family val="2"/>
          </rPr>
          <t>Talita:</t>
        </r>
        <r>
          <rPr>
            <sz val="20"/>
            <color indexed="81"/>
            <rFont val="Tahoma"/>
            <family val="2"/>
          </rPr>
          <t xml:space="preserve">
6.2.2.1.1.01.04.04.020 Despesas com Telecomunicações</t>
        </r>
      </text>
    </comment>
    <comment ref="I26" authorId="1" shapeId="0">
      <text>
        <r>
          <rPr>
            <b/>
            <sz val="9"/>
            <color indexed="81"/>
            <rFont val="Tahoma"/>
            <family val="2"/>
          </rPr>
          <t>Talita: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6.2.2.1.1.01.03.01.001 Remuneração de Serviços Pessoais</t>
        </r>
      </text>
    </comment>
    <comment ref="I27" authorId="1" shapeId="0">
      <text>
        <r>
          <rPr>
            <b/>
            <sz val="9"/>
            <color indexed="81"/>
            <rFont val="Tahoma"/>
            <family val="2"/>
          </rPr>
          <t>Talita: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 xml:space="preserve">6.2.2.1.1.01.03.01.003 INSS - Terceiros </t>
        </r>
      </text>
    </comment>
    <comment ref="I28" authorId="1" shapeId="0">
      <text>
        <r>
          <rPr>
            <b/>
            <sz val="18"/>
            <color indexed="81"/>
            <rFont val="Tahoma"/>
            <family val="2"/>
          </rPr>
          <t>Talita:</t>
        </r>
        <r>
          <rPr>
            <sz val="18"/>
            <color indexed="81"/>
            <rFont val="Tahoma"/>
            <family val="2"/>
          </rPr>
          <t xml:space="preserve">
6.2.2.1.1.01.02.01.001  Material de Expediente</t>
        </r>
      </text>
    </comment>
    <comment ref="I29" authorId="1" shapeId="0">
      <text>
        <r>
          <rPr>
            <b/>
            <sz val="9"/>
            <color indexed="81"/>
            <rFont val="Tahoma"/>
            <family val="2"/>
          </rPr>
          <t>Talita: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6.2.2.1.1.01.02.01.002 Material de Limpeza e Produtos de Higiene</t>
        </r>
      </text>
    </comment>
    <comment ref="I30" authorId="1" shapeId="0">
      <text>
        <r>
          <rPr>
            <b/>
            <sz val="9"/>
            <color indexed="81"/>
            <rFont val="Tahoma"/>
            <family val="2"/>
          </rPr>
          <t>Talita: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6.2.2.1.1.01.02.01.005 Material de Copa e Cozinha</t>
        </r>
      </text>
    </comment>
    <comment ref="I31" authorId="1" shapeId="0">
      <text>
        <r>
          <rPr>
            <b/>
            <sz val="9"/>
            <color indexed="81"/>
            <rFont val="Tahoma"/>
            <family val="2"/>
          </rPr>
          <t>Talita:</t>
        </r>
        <r>
          <rPr>
            <sz val="22"/>
            <color indexed="81"/>
            <rFont val="Tahoma"/>
            <family val="2"/>
          </rPr>
          <t xml:space="preserve">
6.2.2.1.1.01.04.04.027 Despesas Miúdas de Pronto Pagamento</t>
        </r>
      </text>
    </comment>
    <comment ref="I32" authorId="1" shapeId="0">
      <text>
        <r>
          <rPr>
            <b/>
            <sz val="22"/>
            <color indexed="81"/>
            <rFont val="Tahoma"/>
            <family val="2"/>
          </rPr>
          <t>Talita:</t>
        </r>
        <r>
          <rPr>
            <sz val="22"/>
            <color indexed="81"/>
            <rFont val="Tahoma"/>
            <family val="2"/>
          </rPr>
          <t xml:space="preserve">
6.2.2.1.1.01.04.04.012 Serviços de Reparos, Adapt. e Conserv de Bens Móveis e Imóveis</t>
        </r>
      </text>
    </comment>
    <comment ref="I34" authorId="1" shapeId="0">
      <text>
        <r>
          <rPr>
            <b/>
            <sz val="22"/>
            <color indexed="81"/>
            <rFont val="Tahoma"/>
            <family val="2"/>
          </rPr>
          <t>Talita:</t>
        </r>
        <r>
          <rPr>
            <sz val="22"/>
            <color indexed="81"/>
            <rFont val="Tahoma"/>
            <family val="2"/>
          </rPr>
          <t xml:space="preserve">
6.2.2.1.1.01.04.04.006 Serviços de Apoio Administrativo e Operacional</t>
        </r>
      </text>
    </comment>
    <comment ref="I35" authorId="1" shapeId="0">
      <text>
        <r>
          <rPr>
            <b/>
            <sz val="22"/>
            <color indexed="81"/>
            <rFont val="Tahoma"/>
            <family val="2"/>
          </rPr>
          <t>Talita:</t>
        </r>
        <r>
          <rPr>
            <sz val="22"/>
            <color indexed="81"/>
            <rFont val="Tahoma"/>
            <family val="2"/>
          </rPr>
          <t xml:space="preserve">
6.2.2.1.1.01.02.01.004 Gêneros Alimentação</t>
        </r>
      </text>
    </comment>
    <comment ref="I37" authorId="1" shapeId="0">
      <text>
        <r>
          <rPr>
            <b/>
            <sz val="26"/>
            <color indexed="81"/>
            <rFont val="Tahoma"/>
            <family val="2"/>
          </rPr>
          <t>Talita:</t>
        </r>
        <r>
          <rPr>
            <sz val="26"/>
            <color indexed="81"/>
            <rFont val="Tahoma"/>
            <family val="2"/>
          </rPr>
          <t xml:space="preserve">
6.2.2.1.1.01.02.01.003 Material de Informática</t>
        </r>
      </text>
    </comment>
    <comment ref="I38" authorId="1" shapeId="0">
      <text>
        <r>
          <rPr>
            <b/>
            <sz val="9"/>
            <color indexed="81"/>
            <rFont val="Tahoma"/>
            <family val="2"/>
          </rPr>
          <t>Talita: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6.2.2.1.1.01.05.01.004 Taxas Bancárias</t>
        </r>
      </text>
    </comment>
    <comment ref="I39" authorId="1" shapeId="0">
      <text>
        <r>
          <rPr>
            <b/>
            <sz val="20"/>
            <color indexed="81"/>
            <rFont val="Tahoma"/>
            <family val="2"/>
          </rPr>
          <t>Talita:</t>
        </r>
        <r>
          <rPr>
            <sz val="20"/>
            <color indexed="81"/>
            <rFont val="Tahoma"/>
            <family val="2"/>
          </rPr>
          <t xml:space="preserve">
6.2.2.1.1.01.05.01.003 Impostos e Taxas</t>
        </r>
      </text>
    </comment>
    <comment ref="I41" authorId="1" shapeId="0">
      <text>
        <r>
          <rPr>
            <b/>
            <sz val="9"/>
            <color indexed="81"/>
            <rFont val="Tahoma"/>
            <family val="2"/>
          </rPr>
          <t>Talita: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 xml:space="preserve">6.2.2.1.1.01.05.01.002 Indenizações e Restituições </t>
        </r>
      </text>
    </comment>
    <comment ref="I43" authorId="1" shapeId="0">
      <text>
        <r>
          <rPr>
            <b/>
            <sz val="18"/>
            <color indexed="81"/>
            <rFont val="Tahoma"/>
            <family val="2"/>
          </rPr>
          <t>Talita:</t>
        </r>
        <r>
          <rPr>
            <sz val="18"/>
            <color indexed="81"/>
            <rFont val="Tahoma"/>
            <family val="2"/>
          </rPr>
          <t xml:space="preserve">
6.2.2.1.1.01.04.06.001 Passagens - Conselheiros/Convidados</t>
        </r>
      </text>
    </comment>
  </commentList>
</comments>
</file>

<file path=xl/comments6.xml><?xml version="1.0" encoding="utf-8"?>
<comments xmlns="http://schemas.openxmlformats.org/spreadsheetml/2006/main">
  <authors>
    <author>Flavia Rios Costa</author>
    <author>Talita</author>
  </authors>
  <commentList>
    <comment ref="B8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4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" authorId="0" shape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7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C18" authorId="0" shape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  <comment ref="I20" authorId="1" shapeId="0">
      <text>
        <r>
          <rPr>
            <b/>
            <sz val="9"/>
            <color indexed="81"/>
            <rFont val="Tahoma"/>
            <family val="2"/>
          </rPr>
          <t>Talita: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 xml:space="preserve">6.2.2.1.1.01.01.01.001.001 Salários: 117.551,60
6.2.2.1.1.01.01.01.001.003 Gratificação de Natal - 13º Salário: 10.832,40
6.2.2.1.1.01.01.01.001.004 Férias: 10.832,40
6.2.2.1.1.01.01.01.001.005 1/3 de Férias : 3.610,80
6.2.2.1.1.01.01.01.002.001 INSS Patronal: 29.993,71
6.2.2.1.1.01.01.01.002.002 FGTS: 11.426,18
6.2.2.1.1.01.01.01.002.003 PIS: 1.428,27
</t>
        </r>
      </text>
    </comment>
    <comment ref="I21" authorId="1" shapeId="0">
      <text>
        <r>
          <rPr>
            <b/>
            <sz val="18"/>
            <color indexed="81"/>
            <rFont val="Tahoma"/>
            <family val="2"/>
          </rPr>
          <t xml:space="preserve">Talita:
</t>
        </r>
        <r>
          <rPr>
            <sz val="18"/>
            <color indexed="81"/>
            <rFont val="Tahoma"/>
            <family val="2"/>
          </rPr>
          <t>6.2.2.1.1.01.01.01.003.002 Programa de Alimentação ao Trabalhador - PAT: 24.984,00
6.2.2.1.1.01.01.01.003.003 Plano de Saúde: 12.945,60
6.2.2.1.1.01.01.01.003.004 Auxílio Condutor: 9.120,00</t>
        </r>
      </text>
    </comment>
    <comment ref="I22" authorId="1" shapeId="0">
      <text>
        <r>
          <rPr>
            <b/>
            <sz val="9"/>
            <color indexed="81"/>
            <rFont val="Tahoma"/>
            <family val="2"/>
          </rPr>
          <t>Talita: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6.2.2.1.1.01.03.01.002 Remuneração de Estagiários</t>
        </r>
      </text>
    </comment>
    <comment ref="I23" authorId="1" shapeId="0">
      <text>
        <r>
          <rPr>
            <b/>
            <sz val="9"/>
            <color indexed="81"/>
            <rFont val="Tahoma"/>
            <family val="2"/>
          </rPr>
          <t>Talita: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6.2.2.1.1.01.04.04.007 Seguros de Bens Móveis: R$ 2.000,00
6.2.2.1.1.01.04.04.008 Seguros de Bens Imóveis : R$ 2.000,00</t>
        </r>
      </text>
    </comment>
    <comment ref="I24" authorId="1" shapeId="0">
      <text>
        <r>
          <rPr>
            <b/>
            <sz val="9"/>
            <color indexed="81"/>
            <rFont val="Tahoma"/>
            <family val="2"/>
          </rPr>
          <t>Talita:</t>
        </r>
        <r>
          <rPr>
            <sz val="22"/>
            <color indexed="81"/>
            <rFont val="Tahoma"/>
            <family val="2"/>
          </rPr>
          <t xml:space="preserve">
6.2.2.1.1.01.04.04.001 Serviços de Medicina do Trabalho</t>
        </r>
      </text>
    </comment>
    <comment ref="I26" authorId="1" shapeId="0">
      <text>
        <r>
          <rPr>
            <b/>
            <sz val="22"/>
            <color indexed="81"/>
            <rFont val="Tahoma"/>
            <family val="2"/>
          </rPr>
          <t>Talita:</t>
        </r>
        <r>
          <rPr>
            <sz val="22"/>
            <color indexed="81"/>
            <rFont val="Tahoma"/>
            <family val="2"/>
          </rPr>
          <t xml:space="preserve">
6.2.2.1.1.01.04.04.003 Serviços de Intermediação de Estágios</t>
        </r>
      </text>
    </comment>
    <comment ref="I27" authorId="1" shapeId="0">
      <text>
        <r>
          <rPr>
            <b/>
            <sz val="9"/>
            <color indexed="81"/>
            <rFont val="Tahoma"/>
            <family val="2"/>
          </rPr>
          <t>Talita: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 xml:space="preserve">6.2.2.1.1.01.04.04.010 Locação de Bens Imóveis </t>
        </r>
      </text>
    </comment>
    <comment ref="I28" authorId="1" shapeId="0">
      <text>
        <r>
          <rPr>
            <b/>
            <sz val="9"/>
            <color indexed="81"/>
            <rFont val="Tahoma"/>
            <family val="2"/>
          </rPr>
          <t>Talita: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6.2.2.1.1.01.04.04.019 Serviços Gráficos</t>
        </r>
      </text>
    </comment>
    <comment ref="I29" authorId="1" shapeId="0">
      <text>
        <r>
          <rPr>
            <b/>
            <sz val="9"/>
            <color indexed="81"/>
            <rFont val="Tahoma"/>
            <family val="2"/>
          </rPr>
          <t>Talita: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6.2.2.1.1.01.04.04.028 Outras Despesas</t>
        </r>
      </text>
    </comment>
    <comment ref="I30" authorId="1" shapeId="0">
      <text>
        <r>
          <rPr>
            <b/>
            <sz val="9"/>
            <color indexed="81"/>
            <rFont val="Tahoma"/>
            <family val="2"/>
          </rPr>
          <t>Talita: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6.2.2.1.1.01.04.04.016 Serviços de Correios e Telégrafos</t>
        </r>
      </text>
    </comment>
    <comment ref="I31" authorId="1" shapeId="0">
      <text>
        <r>
          <rPr>
            <b/>
            <sz val="18"/>
            <color indexed="81"/>
            <rFont val="Tahoma"/>
            <family val="2"/>
          </rPr>
          <t>Talita:</t>
        </r>
        <r>
          <rPr>
            <sz val="18"/>
            <color indexed="81"/>
            <rFont val="Tahoma"/>
            <family val="2"/>
          </rPr>
          <t xml:space="preserve">
6.2.2.1.1.02.01.03.006 Equipamentos de Processamento de Dados 
</t>
        </r>
      </text>
    </comment>
  </commentList>
</comments>
</file>

<file path=xl/comments7.xml><?xml version="1.0" encoding="utf-8"?>
<comments xmlns="http://schemas.openxmlformats.org/spreadsheetml/2006/main">
  <authors>
    <author>Flavia Rios Costa</author>
    <author>Talita</author>
  </authors>
  <commentList>
    <comment ref="B8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4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" authorId="0" shape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7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C18" authorId="0" shape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  <comment ref="I20" authorId="1" shapeId="0">
      <text>
        <r>
          <rPr>
            <b/>
            <sz val="9"/>
            <color indexed="81"/>
            <rFont val="Tahoma"/>
            <charset val="1"/>
          </rPr>
          <t>Talita: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22"/>
            <color indexed="81"/>
            <rFont val="Tahoma"/>
            <family val="2"/>
          </rPr>
          <t>Salário: 55.670,00
13º: 5.130,00
férias:5.130,00
1/3:1.710,00
INSS: 14.204,40
FGTS: 5.411,20
PIS: 676,40</t>
        </r>
      </text>
    </comment>
    <comment ref="I21" authorId="1" shapeId="0">
      <text>
        <r>
          <rPr>
            <b/>
            <sz val="16"/>
            <color indexed="81"/>
            <rFont val="Tahoma"/>
            <family val="2"/>
          </rPr>
          <t>Talita:</t>
        </r>
        <r>
          <rPr>
            <sz val="16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Vale alimentação: 12.492,00
Vae transporte: 6.801,60</t>
        </r>
      </text>
    </comment>
    <comment ref="I23" authorId="1" shapeId="0">
      <text>
        <r>
          <rPr>
            <b/>
            <sz val="9"/>
            <color indexed="81"/>
            <rFont val="Tahoma"/>
            <family val="2"/>
          </rPr>
          <t>Talita: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Outros serviços de Comunicação e Divulgação</t>
        </r>
      </text>
    </comment>
  </commentList>
</comments>
</file>

<file path=xl/comments8.xml><?xml version="1.0" encoding="utf-8"?>
<comments xmlns="http://schemas.openxmlformats.org/spreadsheetml/2006/main">
  <authors>
    <author>Flavia Rios Costa</author>
    <author>Talita</author>
  </authors>
  <commentList>
    <comment ref="B7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0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3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6" authorId="0" shape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6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 shape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C17" authorId="0" shape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  <comment ref="I19" authorId="1" shapeId="0">
      <text>
        <r>
          <rPr>
            <b/>
            <sz val="9"/>
            <color indexed="81"/>
            <rFont val="Tahoma"/>
            <charset val="1"/>
          </rPr>
          <t>Talita: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22"/>
            <color indexed="81"/>
            <rFont val="Tahoma"/>
            <family val="2"/>
          </rPr>
          <t>Salário: 152.565,37
gratificação de função: 12.876,76
13º salário: 18.921,49
férias: 14.554,60
1/3 de férias: 3.501,83
abono: 5.822,36
INSS: 39.957,23
FGTS: 15.221,80
PIS: 1.902,73</t>
        </r>
      </text>
    </comment>
    <comment ref="I20" authorId="1" shapeId="0">
      <text>
        <r>
          <rPr>
            <b/>
            <sz val="9"/>
            <color indexed="81"/>
            <rFont val="Tahoma"/>
            <charset val="1"/>
          </rPr>
          <t>Talita: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20"/>
            <color indexed="81"/>
            <rFont val="Tahoma"/>
            <family val="2"/>
          </rPr>
          <t>Vale transpote: 1.669,68
vale alimentação: 37.476,00
plano de saúde: 20.373,24</t>
        </r>
      </text>
    </comment>
  </commentList>
</comments>
</file>

<file path=xl/comments9.xml><?xml version="1.0" encoding="utf-8"?>
<comments xmlns="http://schemas.openxmlformats.org/spreadsheetml/2006/main">
  <authors>
    <author>Tania Mara Chaves Daldegan</author>
  </authors>
  <commentList>
    <comment ref="B13" authorId="0" shapeId="0">
      <text>
        <r>
          <rPr>
            <b/>
            <sz val="9"/>
            <color indexed="81"/>
            <rFont val="Segoe UI"/>
            <family val="2"/>
          </rPr>
          <t xml:space="preserve"> Valor bruto, incluindo o auxílio alimentação, auxílio transporte, plano de saúde e demais benefícios.</t>
        </r>
      </text>
    </comment>
    <comment ref="B27" authorId="0" shapeId="0">
      <text>
        <r>
          <rPr>
            <b/>
            <sz val="9"/>
            <color indexed="81"/>
            <rFont val="Segoe UI"/>
            <family val="2"/>
          </rPr>
          <t>O aporte do CSC compreende o CSC + Fundo de Reserva do CSC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<sst xmlns="http://schemas.openxmlformats.org/spreadsheetml/2006/main" count="1255" uniqueCount="626">
  <si>
    <t>Orientação:  Selecionar os objetivos estratégicos em  âmbito local trabalhados em 2017. Os objetivos estratégicos em âmbito nacional (Fiscalização e Atendimento) devem ser obrigatoriamente trabalhados.</t>
  </si>
  <si>
    <t>Orientação:  Esta planilha está vinculada ao Quadro Geral. Seu preenchimento ocorre de forma automática. Caso seja necessário aumentar o número de colunas, favor atentar na continuidade das fórmulas.</t>
  </si>
  <si>
    <t>Matriz Objetivos Estratégicos X Projetos</t>
  </si>
  <si>
    <t>Perspectivas</t>
  </si>
  <si>
    <t xml:space="preserve">                               
                                     Projetos
                                  Estratégicos
     Objetivos
Estratégicos</t>
  </si>
  <si>
    <t>Visão</t>
  </si>
  <si>
    <t>Ser reconhecido como referência na defesa e fomento das boas práticas da Arquitetura e Urbanismo</t>
  </si>
  <si>
    <t>Sociedade</t>
  </si>
  <si>
    <t>Impactar significativamente o planejamento e a gestão do território</t>
  </si>
  <si>
    <t>Valorizar a Arquitetura e Urbanismo</t>
  </si>
  <si>
    <t>Processos Internos</t>
  </si>
  <si>
    <t>Tornar a fiscalização um vetor de melhoria do exercício da Arquitetura e Urbanismo</t>
  </si>
  <si>
    <t>Assegurar a eficácia no atendimento e no relacionamento com os Arquitetos e Urbanistas e a Sociedade</t>
  </si>
  <si>
    <t>Estimular o conhecimento, o uso de processos criativos e a difusão das melhores práticas em Arquitetura e Urbanismo</t>
  </si>
  <si>
    <t>Influenciar as diretrizes do ensino de Arquitetura e Urbanismo e sua formação continuada</t>
  </si>
  <si>
    <t>Garantir a participação dos Arquitetos e Urbanistas no planejamento territorial e na gestão urbana</t>
  </si>
  <si>
    <t>Estimular a produção da Arquitetura e Urbanismo como política de Estado</t>
  </si>
  <si>
    <t>Assegurar a eficácia no relacionamento e comunicação com a sociedade</t>
  </si>
  <si>
    <t>Promover o exercício ético e qualificado da profissão</t>
  </si>
  <si>
    <t>Fomentar o acesso da sociedade à Arquitetura e Urbanismo</t>
  </si>
  <si>
    <t>Assegurar a sustentabilidade financeira</t>
  </si>
  <si>
    <t>Aprimorar e inovar os processos e as ações</t>
  </si>
  <si>
    <t>Pessoas e Infraestrutura</t>
  </si>
  <si>
    <t>Desenvolver competências de dirigentes e colaboradores</t>
  </si>
  <si>
    <t>Construir cultura organizacional adequada à estratégia</t>
  </si>
  <si>
    <t>Ter sistemas de informação e infraestrutura que viabilizem a gestão e o atendimento dos arquitetos e urbanistas e a sociedade</t>
  </si>
  <si>
    <t>Obs: Os Indicadores devem ser vinculados aos objetivos estratégicos priorizados no Mapa Estratégico, ou seja, os indicadores dos objetivos estratégicos escolhidos no Mapa Estratégico devem ser priorizados.</t>
  </si>
  <si>
    <t>Indicadores Institucionais e de Resultado (agrupados por objetivo estratégico) - Metas</t>
  </si>
  <si>
    <t>A- INDICADORES INSTITUCIONAIS</t>
  </si>
  <si>
    <t xml:space="preserve">Fórmula </t>
  </si>
  <si>
    <t xml:space="preserve">Periodicidade </t>
  </si>
  <si>
    <t xml:space="preserve">Meta 2017 - Prevista </t>
  </si>
  <si>
    <t>Índice de municípios que possuem políticas públicas de planejamento e gestão do território (Estados)</t>
  </si>
  <si>
    <t>número de municípios do Estado que 
possuem políticas públicas de 
planejamento e gestão do território
          ________________________________ x 100
total de municípios do Estado
(valor do ano)</t>
  </si>
  <si>
    <t>a cada dois anos</t>
  </si>
  <si>
    <t>Índice de recursos destinados às políticas públicas de planejamento e gestão do território (Estados)</t>
  </si>
  <si>
    <t>Σ dos orçamentos dos municípios do 
Estado destinados à políticas públicas 
de planejamento e gestão do território
          _______________________________ x 100
totais dos orçamentos dos 
municípios do Estado
(valor do ano)</t>
  </si>
  <si>
    <t>anual</t>
  </si>
  <si>
    <t>Índice de participação na construção civil (Estados)</t>
  </si>
  <si>
    <t xml:space="preserve">total do faturamento da 
Arquitetura e Urbanismo
       _________________________ x 100
total do faturamento da 
construção civil
</t>
  </si>
  <si>
    <t>B- INDICADORES DE RESULTADO</t>
  </si>
  <si>
    <t>Índice da capacidade de fiscalização (Estados)</t>
  </si>
  <si>
    <t>quantidade de serviços 
fiscalizados pelo CAU/UF
             _____________________________     x 100
número de serviços em execução 
conhecidos no Estado
(acumulado no ano)</t>
  </si>
  <si>
    <t>trimestral</t>
  </si>
  <si>
    <t>Índice de presença profissional nos serviços fiscalizados (Estados)</t>
  </si>
  <si>
    <t>quantidade de presença 
profissional (com RRT)
               _____________________________     x 100
número de serviços 
fiscalizados no Estado
(acumulado no ano)</t>
  </si>
  <si>
    <t>Índice de RRT por mês por profissional ativo (Estados)</t>
  </si>
  <si>
    <t>número total de RRT 
registrados por mês 
 ________________________________
número total de 
profissionais ativos no Estado</t>
  </si>
  <si>
    <t>Assegurar a eficácia no atendimento e no relacionamento com os arquitetos e urbanistas e a sociedade</t>
  </si>
  <si>
    <t>Índice de atendimento (Estados)</t>
  </si>
  <si>
    <t>número de solicitações 
tratadas em até 30 dias
               _________________________     x 100
número de solicitações
(valor do trimestre)</t>
  </si>
  <si>
    <t>Índice de satisfação com a solução da demanda (Estados)</t>
  </si>
  <si>
    <t>número de usuários satisfeitos 
com a solução da demanda
            __________________________    x 100
número de usuários que 
responderam a pesquisa
(valor do trimestre)</t>
  </si>
  <si>
    <t>Índice da intenção (plano) de investimento em patrocínios (Estados)</t>
  </si>
  <si>
    <t>valor orçamentário destinado 
a patrocínios 
            ____________________________      x 100
orçamento total
(valor do ano)</t>
  </si>
  <si>
    <t>Índice da capacidade de execução dos investimentos em patrocínios (Estados)</t>
  </si>
  <si>
    <t>valor orçamentário 
investido (executado) em patrocínios
            ____________________________      x 100
valor orçamentário destinado 
a patrocínios
(acumulado no ano)</t>
  </si>
  <si>
    <t>Taxa de aplicabilidade dos conhecimentos difundidos</t>
  </si>
  <si>
    <t>número de 
conhecimentos aplicados
           _________________________ x 100
número de 
conhecimentos difundidos</t>
  </si>
  <si>
    <t>Meta 2016 - Revisada</t>
  </si>
  <si>
    <t>Índice de aproveitamento das manifestações técnicas do CAU no MEC (CAU BR)</t>
  </si>
  <si>
    <t>Índice de aprovação das Diretrizes Curriculares Nacionais (DCN) propostas pelo CAU ao Conselho Nacional de Ensino (CNE) (CAU BR)</t>
  </si>
  <si>
    <t>Garantir a participação dos arquitetos e urbanistas no planejamento territorial e na gestão urbana</t>
  </si>
  <si>
    <t>Índice de presença profissional em órgãos de planejamento e gestão urbana (Estados)</t>
  </si>
  <si>
    <t>número de órgãos públicos nos 
municípios do Estado que atuam em 
planejamento territorial e gestão 
urbana que utilizem pelo 
menos um arquiteto e 
urbanista (interno ou externo)
           ________________________________     x 100
número de órgãos públicos nos 
municípios do Estado que atuam em 
planejamento territorial e gestão urbana
(valor do ano)</t>
  </si>
  <si>
    <t>Índice de municípios que possuem um órgão de planejamento urbano (Estados)</t>
  </si>
  <si>
    <t>número de municípios no Estado que possuem 
um órgão de planejamento urbano
             ________________________________     x 100
total de municípios no Estado
(valor do ano)</t>
  </si>
  <si>
    <t>Estimular a produção da arquitetura e urbanismo como política de Estado</t>
  </si>
  <si>
    <t>Participação do CAU na elaboração de leis que impactem o exercício profissional da Arquitetura e Urbanismo (Estados)</t>
  </si>
  <si>
    <t>número de projetos de lei com 
envolvimento do CAU
           __________________________________   x 100
total de projetos de lei que impactam a 
Arquitetura e Urbanismo</t>
  </si>
  <si>
    <t>Obrigatoriedade de planos urbanísticos para as cidades (Estados)</t>
  </si>
  <si>
    <t>número de planos diretores que contemplam planos urbanísticos nos municípios do Estado
             ________________________________     x 100
número de planos diretores
nos municípios do Estado
(acumulado no ano)</t>
  </si>
  <si>
    <t>Índice de obras públicas de Arquitetura e Urbanismo realizadas via concurso (Estados)</t>
  </si>
  <si>
    <t>total de obras públicas de Arquitetura 
e Urbanismo realizadas via concurso
nos municípios do Estado
                 _____________________________       x 100
total de obras públicas de 
Arquitetura e Urbanismo
nos municípios do Estado
(acumulado no ano)</t>
  </si>
  <si>
    <t>Redução de projetos tipo replicáveis para o país/estado/município (Estados)</t>
  </si>
  <si>
    <t>número de projetos tipo
nos municípios do Estado
_______________________________
total de órgãos dos 
municípios do Estado
(acumulado no ano)</t>
  </si>
  <si>
    <t>Acessos à página do CAU UF (Estados)</t>
  </si>
  <si>
    <t>Quantidade de acessos qualificados (visitantes únicos) a página do CAU
(acumulado no ano)</t>
  </si>
  <si>
    <t>Índice de presença na mídia como um todo (Estados)</t>
  </si>
  <si>
    <t>número de inserções na mídia 
em geral onde o CAU foi citado
                _______________________________   x 100
total de notícias sobre questões 
de Arquitetura e Urbanismo 
(valor do trimestre)</t>
  </si>
  <si>
    <t>Índice de inserções positivas na mídia (Estados)</t>
  </si>
  <si>
    <t>número de inserções positivas do 
CAU na mídia 
                  _____________________________    x 100
total de inserções do 
CAU na mídia 
(valor do trimestre)</t>
  </si>
  <si>
    <t>Índice de escolas que possuem disciplinas com conteúdo sobre a ética profissional (Estados)</t>
  </si>
  <si>
    <t>número de escolas do Estado com ética 
profissional na grade curricular
             _________________________________   x 100
número total de escolas do Estado
(valor do ano)</t>
  </si>
  <si>
    <t>Índice de eficiência na conclusão de processos éticos (Estados)</t>
  </si>
  <si>
    <t>número de processos éticos  
concluídos em um ano
         ____________________________ x 100
 número total de processos 
éticos
(valor do ano)</t>
  </si>
  <si>
    <t>Índice de RRT por população (1.000 habitantes) (Estados)</t>
  </si>
  <si>
    <t>número total de RRT do Estado
____________________________
população do Estado (1000 habitantes)
(valor do trimestre)</t>
  </si>
  <si>
    <t>Índice de RRTs mínimas (Estados)</t>
  </si>
  <si>
    <t>RRT mínima
_________________________
total de RRT no estado</t>
  </si>
  <si>
    <t>Índice de receita por arquiteto e urbanista (Estados)</t>
  </si>
  <si>
    <t>receita corrente do Estado
______________________________________
arquiteto e urbanista ativo no Estado
(valor do trimestre)</t>
  </si>
  <si>
    <t xml:space="preserve">trimestral </t>
  </si>
  <si>
    <t>Relação receita/custo de pessoal (Estados)</t>
  </si>
  <si>
    <t>custo de pessoal do Estado
                ________________________   x 100
receita corrente do Estado</t>
  </si>
  <si>
    <t>Índice de liquidez corrente (Estados)</t>
  </si>
  <si>
    <t>mensal</t>
  </si>
  <si>
    <t>Índice de inadimplência pessoa física (Estados)</t>
  </si>
  <si>
    <t>total de profissionais inadimplentes
          _________________________________ x 100
total de profissionais ativos</t>
  </si>
  <si>
    <t>Índice de inadimplência pessoa jurídica (Estados)</t>
  </si>
  <si>
    <t>total de empresas inadimplentes
         ________________________________ x 100
total de empresas ativas</t>
  </si>
  <si>
    <t>Índice de processos aprimorados e/ou inovados (Estados)</t>
  </si>
  <si>
    <t>número de processos críticos 
aprimorados e/ou inovados
            _______________________   x 100
total de processos críticos
(valor do semestre)</t>
  </si>
  <si>
    <t>Média de horas de treinamento por colaboradores e dirigentes (Estados)</t>
  </si>
  <si>
    <t>horas totais de treinamento 
_____________________________
número total de colaboradores 
e dirigentes 
(valor do trimestre)</t>
  </si>
  <si>
    <t>Índice de aproveitamento dos treinamentos (Estados)</t>
  </si>
  <si>
    <t>número de colaboradores e dirigentes 
com bom desempenho no treinamento 
          __________________________________   x 100
total de colaboradores e 
dirigentes treinados 
(valor do trimestre)</t>
  </si>
  <si>
    <t>Índice de competências desenvolvidas (Estados)</t>
  </si>
  <si>
    <t>número de colaboradores  
que evoluíram 
seu índice de competência
          __________________________________   x 100
número de colaboradores avaliados 
(valor do ano)</t>
  </si>
  <si>
    <t>Índice de engajamento dos colaboradores e dirigentes (Estados)</t>
  </si>
  <si>
    <t>número de colaboradores e dirigentes do CAU
engajados de acordo com 
pesquisa de engajamento
             ___________________________   x 100
número de colaboradores e 
dirigentes do CAU
(valor do ano)</t>
  </si>
  <si>
    <t>Índice de satisfação interna com a tecnologia utilizada (Estados)</t>
  </si>
  <si>
    <t>número de usuários internos
satisfeitos com a tecnologia
                _____________________________    x 100
total de usuários internos que 
participaram da pesquisa
(valor do trimestre)</t>
  </si>
  <si>
    <t>Índice de satisfação externa com a tecnologia utilizada (Estados)</t>
  </si>
  <si>
    <t>número de usuários externos
satisfeitos com a tecnologia
                _____________________________    x 100
total de usuários externos que 
participaram da pesquisa
(valor do trimestre)</t>
  </si>
  <si>
    <t>Orientação: As células sinalizadas, em cinza, são fórmulas e não devem ser modificadas. Verificar os comentários colocando o cursor na célula correspondente, no cabeçalho. Caso seja necessário aumentar o número de linhas, favor verificar a continuidade das fórmulas.</t>
  </si>
  <si>
    <t>PLANO DE AÇÃO - PROGRAMAÇÃO 2017</t>
  </si>
  <si>
    <t>1-QUADRO GERAL</t>
  </si>
  <si>
    <t>Valores em R$ 1,00</t>
  </si>
  <si>
    <t>Unidade Responsável</t>
  </si>
  <si>
    <t>P/A</t>
  </si>
  <si>
    <t>FP</t>
  </si>
  <si>
    <t>Denominação</t>
  </si>
  <si>
    <t xml:space="preserve">Objetivo Geral </t>
  </si>
  <si>
    <t>Objetivo Estratégico Principal</t>
  </si>
  <si>
    <t>Objetivo Estratégico Secundário</t>
  </si>
  <si>
    <t>Programação 2017 (B)</t>
  </si>
  <si>
    <t>Fundo de Apoio  (C)</t>
  </si>
  <si>
    <t>% Utilização do Fundo de Apoio            (D = C/B *100)</t>
  </si>
  <si>
    <t xml:space="preserve">Variação  </t>
  </si>
  <si>
    <t>Valor (R$)(E=B-A)</t>
  </si>
  <si>
    <t>% (F = E/A *100)</t>
  </si>
  <si>
    <t>TOTAL</t>
  </si>
  <si>
    <t xml:space="preserve">2.   AVALIAÇÃO GERAL </t>
  </si>
  <si>
    <t>1.        ANEXOS</t>
  </si>
  <si>
    <t>LEGENDA: P = PROJETO/ A = ATIVIDADE/ FP = FUNDO DE APOIO</t>
  </si>
  <si>
    <t>Orientação:  Na proposta da Programação 2017, para as receitas de Arrecadação - anuidades, RRT, taxas e multas, devem ser considerados os valores constantes das Diretrizes da Programação 2017. As células sinalizadas, em cinza, são fórmulas e não devem ser modificadas. Verificar os comentários colocando o cursor na célula correspondente, no cabeçalho.</t>
  </si>
  <si>
    <t>Anexo 1.1 - Demonstrativo de Usos e Fontes - Programação 2017</t>
  </si>
  <si>
    <t>Especificação</t>
  </si>
  <si>
    <t>Programação 2017   (B)</t>
  </si>
  <si>
    <t xml:space="preserve">Variação                                                      </t>
  </si>
  <si>
    <t xml:space="preserve">Part. % (E)           </t>
  </si>
  <si>
    <t>Valores (C=B-A)</t>
  </si>
  <si>
    <t>I - FONTES</t>
  </si>
  <si>
    <t>1. Receitas Correntes</t>
  </si>
  <si>
    <t>1.1 Receitas de Arrecadação</t>
  </si>
  <si>
    <t>1.1.1 Anuidades</t>
  </si>
  <si>
    <t>1.1.1.1 Pessoa Física</t>
  </si>
  <si>
    <t>1.1.1.2 Pessoa Jurídica</t>
  </si>
  <si>
    <t>1.1.2 RRT</t>
  </si>
  <si>
    <t>1.1.3 Taxas e Multas</t>
  </si>
  <si>
    <t>Verificar as informações que constam no comentário de taxas e multas .</t>
  </si>
  <si>
    <t>1.2 Aplicações Financeiras</t>
  </si>
  <si>
    <t>1.3 Outras Receitas</t>
  </si>
  <si>
    <t>1.4 Fundo de Apoio</t>
  </si>
  <si>
    <t>2 Receitas de Capital</t>
  </si>
  <si>
    <t>2.1 Saldos de Exercícios Anteriores (Superávit Financeiro)</t>
  </si>
  <si>
    <t>2.2 Outras Receitas</t>
  </si>
  <si>
    <t xml:space="preserve"> I – TOTAL</t>
  </si>
  <si>
    <t>II. USOS</t>
  </si>
  <si>
    <t>II.1 Programação Operacional</t>
  </si>
  <si>
    <t>Projetos</t>
  </si>
  <si>
    <t>Atividades</t>
  </si>
  <si>
    <t>II.2 Aportes ao Fundo de Apoio</t>
  </si>
  <si>
    <t xml:space="preserve">II.3 Aporte ao CSC </t>
  </si>
  <si>
    <t>II.4 Reserva de Contingência</t>
  </si>
  <si>
    <t>II – TOTAL</t>
  </si>
  <si>
    <t>VARIAÇÃO (I-II)</t>
  </si>
  <si>
    <t>3- AÇÕES/RESULTADOS (PROJETOS/ ATIVIDADES) 2016:</t>
  </si>
  <si>
    <t xml:space="preserve">Orientações: </t>
  </si>
  <si>
    <t>*P/A - P = Projeto / A = Atividade</t>
  </si>
  <si>
    <t xml:space="preserve"> As células em cinza estão vinculadas com fórmulas, não devem ser preenchidas.</t>
  </si>
  <si>
    <t>Caso seja necessário a inclusão de novas linhas, deve-se atentar para a continuidade da fórmula inserida na planilha.</t>
  </si>
  <si>
    <t>FA - Fundo de Apoio. O preenchimento das colunas com informações do "Fundo de Apoio" destina-se aos CAU Básicos.</t>
  </si>
  <si>
    <t xml:space="preserve">METAS FÍSICAS </t>
  </si>
  <si>
    <t>RESULTADOS</t>
  </si>
  <si>
    <t>Justificativas para as metas físicas e resultados</t>
  </si>
  <si>
    <t>METAS FINANCEIRAS (valores em R$ 1,00)</t>
  </si>
  <si>
    <t xml:space="preserve">Justificativas para as metas financeiras </t>
  </si>
  <si>
    <t>* P/A</t>
  </si>
  <si>
    <t>FA</t>
  </si>
  <si>
    <t xml:space="preserve">Objetivo Estratégico Principal </t>
  </si>
  <si>
    <t>Aprovadas</t>
  </si>
  <si>
    <t xml:space="preserve"> Realizadas </t>
  </si>
  <si>
    <t>Aprovados</t>
  </si>
  <si>
    <t>Alcançados</t>
  </si>
  <si>
    <t>Programação Aprovada (A)</t>
  </si>
  <si>
    <t>Transposições   (B)</t>
  </si>
  <si>
    <t>Total Aprovado + Transposições                                         (C=A+B)</t>
  </si>
  <si>
    <t>Total Executado                            (D)</t>
  </si>
  <si>
    <t>% de Execução  (E=D/A)</t>
  </si>
  <si>
    <t>Valores do Fundo de Apoio</t>
  </si>
  <si>
    <t xml:space="preserve">Aprovado        </t>
  </si>
  <si>
    <t xml:space="preserve">Executado        </t>
  </si>
  <si>
    <t>(%)</t>
  </si>
  <si>
    <t>Total</t>
  </si>
  <si>
    <t>JUSTIFICATIVAS:</t>
  </si>
  <si>
    <t>ORIENTAÇÕES: FAZER COMENTÁRIOS SOBRE O ALCANCE DOS RESULTADOS POR OBJETIVO ESTRATÉGICO, CONSIDERANDO OS RESULTADOS ALCANÇADOS NOS PROJETOS E ATIVIDADES A ELES VINCULADOS.</t>
  </si>
  <si>
    <t>Orientação:  As células sinalizadas, em cinza, são fórmulas e não devem ser modificadas. Preencher apenas os campos em branco.</t>
  </si>
  <si>
    <t>Anexo 1.2- Aplicações por Projeto/Atividade - por Elemento de Despesa (Consolidado) - Programação 2017</t>
  </si>
  <si>
    <t>Denominação (Projeto/Atividade)</t>
  </si>
  <si>
    <t>Programação 2017</t>
  </si>
  <si>
    <t>Pessoal</t>
  </si>
  <si>
    <t>Material de Consumo</t>
  </si>
  <si>
    <t>Serviços de Terceiros</t>
  </si>
  <si>
    <t>Encargos Diversos</t>
  </si>
  <si>
    <t>Soma</t>
  </si>
  <si>
    <t>Imobilizado</t>
  </si>
  <si>
    <t>% Part.</t>
  </si>
  <si>
    <t>Pessoal e Encargos</t>
  </si>
  <si>
    <t>Diárias</t>
  </si>
  <si>
    <t>Passagens</t>
  </si>
  <si>
    <t>Serviços Prestados</t>
  </si>
  <si>
    <t>Aluguéis e Encargos</t>
  </si>
  <si>
    <t>Outras Despesas</t>
  </si>
  <si>
    <t>Sugestão: troquei para "pessoal e encargos" conforme está no siscont</t>
  </si>
  <si>
    <t>TOTAL GERAL</t>
  </si>
  <si>
    <t>Orientação: As células em cinza estão vinculadas com fórmulas, não devem ser preenchidas.</t>
  </si>
  <si>
    <t>Anexo 1.3- Limites de Aplicação dos Recursos Estratégicos</t>
  </si>
  <si>
    <t>BASE DE CÁLCULO</t>
  </si>
  <si>
    <t>APLICAÇÕES DE RECURSOS</t>
  </si>
  <si>
    <t>Programação 2017 (R$)</t>
  </si>
  <si>
    <t>Variação (%)</t>
  </si>
  <si>
    <t xml:space="preserve">FOLHA DE PAGAMENTO </t>
  </si>
  <si>
    <t>1. Receita de Arrecadação</t>
  </si>
  <si>
    <t>A. Pessoal e Encargos (Valores totais)</t>
  </si>
  <si>
    <t>2. Recursos do fundo de apoio (CAU Básico)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</si>
  <si>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</si>
  <si>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</si>
  <si>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</si>
  <si>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</si>
  <si>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5. Aportes ao CSC + Fundo de Reserva do CSC</t>
  </si>
  <si>
    <t>6.  Receita da Arrecadação Líquida (RAL = 3 -4 - 5)</t>
  </si>
  <si>
    <t>BASE DE CÁLCULO (Item 6)</t>
  </si>
  <si>
    <t>LIMITES</t>
  </si>
  <si>
    <t>Programação 2017  (R$)</t>
  </si>
  <si>
    <r>
      <t xml:space="preserve">Fiscalização </t>
    </r>
    <r>
      <rPr>
        <b/>
        <sz val="12"/>
        <color indexed="21"/>
        <rFont val="Calibri"/>
        <family val="2"/>
      </rPr>
      <t xml:space="preserve">(mínimo de 20 % do total da RAL)      </t>
    </r>
    <r>
      <rPr>
        <b/>
        <sz val="12"/>
        <color indexed="10"/>
        <rFont val="Calibri"/>
        <family val="2"/>
      </rPr>
      <t xml:space="preserve">  </t>
    </r>
    <r>
      <rPr>
        <b/>
        <sz val="12"/>
        <color indexed="8"/>
        <rFont val="Calibri"/>
        <family val="2"/>
      </rPr>
      <t xml:space="preserve">                                                                     </t>
    </r>
  </si>
  <si>
    <t>Valor</t>
  </si>
  <si>
    <r>
      <t xml:space="preserve"> Despesas com Pessoal </t>
    </r>
    <r>
      <rPr>
        <b/>
        <sz val="12"/>
        <color indexed="57"/>
        <rFont val="Calibri"/>
        <family val="2"/>
      </rPr>
      <t>(máximo de 55% sobre as Receitas Correntes. Não considerar despesas decorrentes de rescisões contratuais, auxílio alimentação, auxílio transporte, plano de saúde e demais benefícios)</t>
    </r>
  </si>
  <si>
    <t xml:space="preserve">% </t>
  </si>
  <si>
    <r>
      <t xml:space="preserve">Atendimento </t>
    </r>
    <r>
      <rPr>
        <b/>
        <sz val="12"/>
        <color indexed="21"/>
        <rFont val="Calibri"/>
        <family val="2"/>
      </rPr>
      <t>(mínimo de 10 % do total da RAL)</t>
    </r>
  </si>
  <si>
    <r>
      <t>Capacitação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57"/>
        <rFont val="Calibri"/>
        <family val="2"/>
      </rPr>
      <t xml:space="preserve">(mínimo de 2%  e máximo de 4%  do valor total das respectivas folhas de pagamento -salários, encargos e benefícios)                  </t>
    </r>
  </si>
  <si>
    <r>
      <t>Comunicação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(mínimo de 3% do total da RAL)             </t>
    </r>
    <r>
      <rPr>
        <b/>
        <sz val="12"/>
        <color indexed="57"/>
        <rFont val="Calibri"/>
        <family val="2"/>
      </rPr>
      <t xml:space="preserve">                                                                                </t>
    </r>
  </si>
  <si>
    <r>
      <t>Patrocínio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(máximo de 5% do total da RAL)   </t>
    </r>
    <r>
      <rPr>
        <b/>
        <sz val="12"/>
        <color indexed="10"/>
        <rFont val="Calibri"/>
        <family val="2"/>
      </rPr>
      <t xml:space="preserve">      </t>
    </r>
    <r>
      <rPr>
        <b/>
        <sz val="12"/>
        <color indexed="8"/>
        <rFont val="Calibri"/>
        <family val="2"/>
      </rPr>
      <t xml:space="preserve">                                                                            </t>
    </r>
  </si>
  <si>
    <r>
      <t xml:space="preserve">Objetivos Estratégicos Locais             </t>
    </r>
    <r>
      <rPr>
        <b/>
        <sz val="12"/>
        <color indexed="21"/>
        <rFont val="Calibri"/>
        <family val="2"/>
      </rPr>
      <t xml:space="preserve">  </t>
    </r>
    <r>
      <rPr>
        <b/>
        <sz val="12"/>
        <color indexed="21"/>
        <rFont val="Calibri"/>
        <family val="2"/>
      </rPr>
      <t xml:space="preserve">(mínimo de 6 % do total da RAL)                         </t>
    </r>
  </si>
  <si>
    <r>
      <t xml:space="preserve">Assistência Técnica                            </t>
    </r>
    <r>
      <rPr>
        <b/>
        <sz val="12"/>
        <color rgb="FF008080"/>
        <rFont val="Calibri"/>
        <family val="2"/>
        <scheme val="minor"/>
      </rPr>
      <t xml:space="preserve">(mínimo de 2% do total da RAL) </t>
    </r>
    <r>
      <rPr>
        <b/>
        <sz val="12"/>
        <color theme="1"/>
        <rFont val="Calibri"/>
        <family val="2"/>
        <scheme val="minor"/>
      </rPr>
      <t xml:space="preserve">   </t>
    </r>
  </si>
  <si>
    <r>
      <t xml:space="preserve">Reserva de Contingência                          </t>
    </r>
    <r>
      <rPr>
        <b/>
        <sz val="12"/>
        <color indexed="21"/>
        <rFont val="Calibri"/>
        <family val="2"/>
      </rPr>
      <t xml:space="preserve">(até 2 % do total da RAL)              </t>
    </r>
  </si>
  <si>
    <t>COMENTÁRIOS/JUSTIFICATIVAS PARA AS VARIAÇÕES DOS ÍNDICES APROVADOS/REALIZADOS.</t>
  </si>
  <si>
    <t>Obs:  Os anexos 1.4, 1.5 e 1.6 devem ser preenchidos para os projetos/atividades aprovados para 2016, que na proposta de Reprogramação apresentem alterações nas ações, metas e/ou resultados e para os novos projetos/atividades.</t>
  </si>
  <si>
    <t>Unidade Organizacional:</t>
  </si>
  <si>
    <t>Anexo 1.4 - Dados Gerais do Plano de Ação - Reprogramação 2016</t>
  </si>
  <si>
    <t>1. DADOS TÉCNICOS</t>
  </si>
  <si>
    <t>1.1 - Unidade Organizacional/Comissão/Colegiado:</t>
  </si>
  <si>
    <t>1.2 - Coordenador ou Responsável pela Unidade Organizacional/Comissão/Colegiado:</t>
  </si>
  <si>
    <t>1.3 - Tipo (Projeto ou Atividade):</t>
  </si>
  <si>
    <t>1.4 - Nome (Denominação do Projeto ou Atividade ):</t>
  </si>
  <si>
    <t>1.5 - Objetivo Geral (Projeto/Atividade):</t>
  </si>
  <si>
    <t>1.6 - Responsável  pelo Projeto ou Atividade:</t>
  </si>
  <si>
    <t>2. DADOS ESTRATÉGICOS</t>
  </si>
  <si>
    <t>2.1 - Objetivos Estratégicos Relacionados / Perspectiva</t>
  </si>
  <si>
    <t>2.1.1 - Objetivo Estratégico Principal</t>
  </si>
  <si>
    <t>Perspectiva</t>
  </si>
  <si>
    <t xml:space="preserve">Inclui os tipos </t>
  </si>
  <si>
    <t>2.1.2 - Objetivo Estratégico Secundário</t>
  </si>
  <si>
    <t>2.1.3 - Objetivo Estratégico Secundário</t>
  </si>
  <si>
    <t>2.2 - Resultados:</t>
  </si>
  <si>
    <t>2.3 - Período de Execução:</t>
  </si>
  <si>
    <t>Início:</t>
  </si>
  <si>
    <t>Término:</t>
  </si>
  <si>
    <t>3. DADOS ORÇAMENTÁRIOS</t>
  </si>
  <si>
    <t>3.1    Custo do Projeto/Atividade:</t>
  </si>
  <si>
    <t>3.1.1 Custeados com Recursos do Fundo de Apoio</t>
  </si>
  <si>
    <t>Parcial  R$</t>
  </si>
  <si>
    <t>4. COMENTÁRIOS</t>
  </si>
  <si>
    <t>Anexo 1.4 - Quadro Descritivo de Ações e Metas do Plano de Ação - Programação 2017</t>
  </si>
  <si>
    <t xml:space="preserve">Obs:  Todos os projetos e atividades previstos devem ter os respectivos detalhamentos no anexo 1.4.
</t>
  </si>
  <si>
    <t xml:space="preserve">Responsável Projeto/Atividade: </t>
  </si>
  <si>
    <t xml:space="preserve">Tipo (Projeto ou  Atividade ): </t>
  </si>
  <si>
    <t>Denominação do Projeto ou Atividade :</t>
  </si>
  <si>
    <t>Período de Execução do Projeto/Atividade:</t>
  </si>
  <si>
    <t xml:space="preserve">Objetivo Geral do Projeto/Atividade: </t>
  </si>
  <si>
    <t xml:space="preserve">Objetivo Estratégico Principal : </t>
  </si>
  <si>
    <t xml:space="preserve">Resultado  do Projeto/Atividade: </t>
  </si>
  <si>
    <t>Descrição</t>
  </si>
  <si>
    <t>Período de Execução</t>
  </si>
  <si>
    <t>Programação 2016
(A)</t>
  </si>
  <si>
    <t>Variação</t>
  </si>
  <si>
    <t>% Partic.
(E)</t>
  </si>
  <si>
    <t xml:space="preserve">A custear com Recursos do Fundo de Apoio (R$) </t>
  </si>
  <si>
    <t>Responsável pela Execução</t>
  </si>
  <si>
    <t>Ações</t>
  </si>
  <si>
    <t>Metas</t>
  </si>
  <si>
    <t xml:space="preserve">Detalhamento das Metas </t>
  </si>
  <si>
    <t xml:space="preserve">Resultados Esperados </t>
  </si>
  <si>
    <t>Início</t>
  </si>
  <si>
    <t>Término</t>
  </si>
  <si>
    <t>Valores                        (C=B-A)</t>
  </si>
  <si>
    <t>%
(D=B/A)</t>
  </si>
  <si>
    <t>COMENTÁRIOS</t>
  </si>
  <si>
    <t>Legenda: Situação da Ação e Metas</t>
  </si>
  <si>
    <t>(1)</t>
  </si>
  <si>
    <t>Inicial</t>
  </si>
  <si>
    <t>(2)</t>
  </si>
  <si>
    <t>Nova</t>
  </si>
  <si>
    <t>(3)</t>
  </si>
  <si>
    <t>Excluída</t>
  </si>
  <si>
    <t>(4)</t>
  </si>
  <si>
    <t>Reformulada</t>
  </si>
  <si>
    <t>Anexo 1.6- Plano de Ação - Reprogramação 2016 por Elemento de Despesas</t>
  </si>
  <si>
    <t>Reprogramação 2016</t>
  </si>
  <si>
    <t xml:space="preserve">Variação </t>
  </si>
  <si>
    <t>Itens de Custo</t>
  </si>
  <si>
    <t>Executado Jan/Jun (B)</t>
  </si>
  <si>
    <t>Projetado Jul/Dez    (C )</t>
  </si>
  <si>
    <t>Proposta da Reprogramação (D=B+C)</t>
  </si>
  <si>
    <t>Valor
(E=D-A)</t>
  </si>
  <si>
    <t>%
(F=D/A)</t>
  </si>
  <si>
    <t>% Partic. (G)</t>
  </si>
  <si>
    <t>A custear com Recursos do Fundo de Apoio</t>
  </si>
  <si>
    <t>pessoal e encargos</t>
  </si>
  <si>
    <t>diárias - funcionários</t>
  </si>
  <si>
    <t>Material de consumo</t>
  </si>
  <si>
    <t>Serviços de Terceiro - PJ e PF</t>
  </si>
  <si>
    <t>diárias - conselheiros/ convidados</t>
  </si>
  <si>
    <t>passagens</t>
  </si>
  <si>
    <t>serviços prestados</t>
  </si>
  <si>
    <t>aluguéis e encargos</t>
  </si>
  <si>
    <t>outras despesas</t>
  </si>
  <si>
    <t>Encargos diversos</t>
  </si>
  <si>
    <t>Soma - Despesas de Custeio</t>
  </si>
  <si>
    <t>Total da Programação - Operacional</t>
  </si>
  <si>
    <t>Aporte ao Fundo de Apoio</t>
  </si>
  <si>
    <t>Aporte ao CSC</t>
  </si>
  <si>
    <t>Total do Plano de Ação - Reprogramação</t>
  </si>
  <si>
    <t>(Valores em R$ 1,00)</t>
  </si>
  <si>
    <t>Salários e Encargos</t>
  </si>
  <si>
    <t>Benefícios aos funcionários</t>
  </si>
  <si>
    <t>Auxílio Condutor</t>
  </si>
  <si>
    <t>Indenizar o empregado/assessor na condução de automóvel, quando no exercício das suas funções.</t>
  </si>
  <si>
    <t>Remuneração da Fecomércio</t>
  </si>
  <si>
    <t>Divulgação Institucional  do CAU/DF</t>
  </si>
  <si>
    <t>Campanhas de divulgação em jornais, revistas, mídia eletrônica (TV e internet), frontlight, busdoor, anúncios publicitários, e-mail marketing, acrílicos, materiais gráficos, entre outros serviços.</t>
  </si>
  <si>
    <t>Centro de Serviços Compartilhados CAU.</t>
  </si>
  <si>
    <t>CENTRO DE SERVIÇO COMPARTILHADO</t>
  </si>
  <si>
    <t>Fundo de Apoio CAU</t>
  </si>
  <si>
    <t>Reserva de Contingência</t>
  </si>
  <si>
    <t>Contratação de empresa prestadora de serviços terceirizados (Gerais e oper.)</t>
  </si>
  <si>
    <t>Demais despesas evetuais que venham a ocorrer.Promoção e Divulgação de eventos.</t>
  </si>
  <si>
    <t>Assegurar recursos para atender necessidades de suprimentos da informática</t>
  </si>
  <si>
    <t>Contratação de empresa na área de Departamento Pessoal.</t>
  </si>
  <si>
    <t>Administração da folha de pagamento.</t>
  </si>
  <si>
    <t>Serviços Administrativos Gerais</t>
  </si>
  <si>
    <t>Serviços diversos</t>
  </si>
  <si>
    <t>Consultoria Contábil</t>
  </si>
  <si>
    <t xml:space="preserve">Contratação de empresas para regularizar as prestação de contas de 2015 e 1° semestre de 2016. </t>
  </si>
  <si>
    <t>Aquisição de equipamentos e materiais Permanentes</t>
  </si>
  <si>
    <t>Aquisição de maquinas e equipamentos de processamento de dados.</t>
  </si>
  <si>
    <t>Acerto de contas TAQ e GVT (0800)</t>
  </si>
  <si>
    <t xml:space="preserve">Regularizar o atendimento do 0800, prestados em 2015. </t>
  </si>
  <si>
    <t xml:space="preserve">Dar publicidade e transparência às ações do CAU/DF </t>
  </si>
  <si>
    <t>Difusão, divulgação e Comunicação de Normas referentes à fiscalização.</t>
  </si>
  <si>
    <t>Reforçar a marca institucional perante os profissionais e a sociedade em geral e alcançar maior visibilidade das ações institucionais nos veículos de comunicação</t>
  </si>
  <si>
    <t>Correios</t>
  </si>
  <si>
    <t>Quantidades serão especificadas de acordo com as demandas do período</t>
  </si>
  <si>
    <t>Cumprimento da Resolução n° 119</t>
  </si>
  <si>
    <t>Patrocinar eventos das entidades.</t>
  </si>
  <si>
    <t>Assistência Técnica</t>
  </si>
  <si>
    <t>Gerência Financeira e Contabilidade</t>
  </si>
  <si>
    <t>Departamento de Fiscalização.</t>
  </si>
  <si>
    <t>Gerência Geral</t>
  </si>
  <si>
    <t>Assessoria de Informática.</t>
  </si>
  <si>
    <t>Gerência Financeira</t>
  </si>
  <si>
    <t>Gerência Técnica e Atendimento - GETEC.</t>
  </si>
  <si>
    <t>Assessoria de Comunicação Social.</t>
  </si>
  <si>
    <t>A</t>
  </si>
  <si>
    <t>P</t>
  </si>
  <si>
    <t>Reserva de Contingência CAU/DF.</t>
  </si>
  <si>
    <t>Reserva de Contingência.</t>
  </si>
  <si>
    <t>Ampliar a atuação da fiscalização.</t>
  </si>
  <si>
    <t>Capacitação dos colaboradores do CAU/DF.</t>
  </si>
  <si>
    <t>Capacitar e treinar os colaboradores e dirigentes do CAU/DF</t>
  </si>
  <si>
    <t>Centro de Serviços Compartilhados</t>
  </si>
  <si>
    <t>Cumprimento da Resolução n° 92 do CAU/BR.</t>
  </si>
  <si>
    <t>Fundo de Apoio CAU.</t>
  </si>
  <si>
    <t>Funcionamento CAU/DF.</t>
  </si>
  <si>
    <t>Manter e aprimorar as estruturas setoriais do Conselho objetivando um perfeito funcionamento.</t>
  </si>
  <si>
    <t>Atendimento aos arquitetos e urbanistas</t>
  </si>
  <si>
    <t>Executar os serviços de ordem técnica e atendimento do CAU/DF e orientar o Colegiado do CAU/DF, profissionais, empresas, órgãos públicos e sociedade civil em questões técnicas.</t>
  </si>
  <si>
    <t>Comunicação do CAU/DF</t>
  </si>
  <si>
    <t>Assegurar a eficácia no relacionamento e comunicação com a sociedade.</t>
  </si>
  <si>
    <t>Patrocinar eventos das entidades</t>
  </si>
  <si>
    <t>Estimular o conhecimento, o uso de processos criativos e a difusão das melhores práticas em Arquitetura e Urbanismo na forma de patrocínio.</t>
  </si>
  <si>
    <t>Cumprimento da Resolução n° 119.</t>
  </si>
  <si>
    <r>
      <rPr>
        <b/>
        <sz val="14"/>
        <color theme="1"/>
        <rFont val="Calibri"/>
        <family val="2"/>
        <scheme val="minor"/>
      </rPr>
      <t>Reserva de contingência:</t>
    </r>
    <r>
      <rPr>
        <sz val="14"/>
        <color theme="1"/>
        <rFont val="Calibri"/>
        <family val="2"/>
        <scheme val="minor"/>
      </rPr>
      <t xml:space="preserve"> Foi utilizada para despesa com consultoria contábil no segundo semestre de 2016 (Centro de custos: funcionamento).</t>
    </r>
  </si>
  <si>
    <t>???????</t>
  </si>
  <si>
    <t>Reprogramação 2016   (A)</t>
  </si>
  <si>
    <t>Cristiano Ramalho</t>
  </si>
  <si>
    <t>Projeto</t>
  </si>
  <si>
    <t>Fiscalização 2017</t>
  </si>
  <si>
    <t>01/01/2017 - 31/12/2017</t>
  </si>
  <si>
    <t>Difundir as ações de fiscalização de modo a garantir melhoria no ambiente profissional.</t>
  </si>
  <si>
    <t>Assessoria de Comunicação Social</t>
  </si>
  <si>
    <t>Andrea Lopes</t>
  </si>
  <si>
    <t>01/01/2016 - 31/12/2016</t>
  </si>
  <si>
    <t>Ampliar a visibilidade e idetificação visual do CAU/DF tanto a partir da confecção de materiais quanto pela participação ativa do conselho em eventos, plenárias e reuniões.</t>
  </si>
  <si>
    <t>-</t>
  </si>
  <si>
    <t>Gerência Técnica e Atendimento - GETEC</t>
  </si>
  <si>
    <t>Luciana de Paula</t>
  </si>
  <si>
    <t>Atendimento aos Arquitetos e Urbanistas</t>
  </si>
  <si>
    <t xml:space="preserve">Melhoria do desenvolvimento das atividades.   
</t>
  </si>
  <si>
    <t>Daniela Borges,  Anderson Viana, Alessandro Viana, Talita Medeiros e Rafael Levi.</t>
  </si>
  <si>
    <t>Atividade</t>
  </si>
  <si>
    <t>FUNCIONAMENTO CAU/DF</t>
  </si>
  <si>
    <t xml:space="preserve">Contribuir pela melhoria das condições de trabalho do CAU/DF, de modo a garantir a continuidade das atividades operacionais. </t>
  </si>
  <si>
    <t>Talita Medeiros</t>
  </si>
  <si>
    <t>Anderson Viana</t>
  </si>
  <si>
    <t>Rafael Levi</t>
  </si>
  <si>
    <t>Daniela Borges</t>
  </si>
  <si>
    <t>Alessandro Viana</t>
  </si>
  <si>
    <t>Assessoria de Informática</t>
  </si>
  <si>
    <t>Gerência Financeira e Contabilidade.</t>
  </si>
  <si>
    <t>FUNDO DE APOIO CAU/DF</t>
  </si>
  <si>
    <t xml:space="preserve">Atividade </t>
  </si>
  <si>
    <t>Reserva de contingência CAU/DF</t>
  </si>
  <si>
    <t>Atender com obrigações financeiras de carácter atípicas e intempestivas</t>
  </si>
  <si>
    <t>Profissionais preparandos para a excelência.</t>
  </si>
  <si>
    <t>Melhoria do desenvolvimento das atividades</t>
  </si>
  <si>
    <t>01/01/2017- 31/12/2017</t>
  </si>
  <si>
    <t>MAPA ESTRATÉGICO CAU/DF</t>
  </si>
  <si>
    <t>CSC</t>
  </si>
  <si>
    <t>RC</t>
  </si>
  <si>
    <t>CAU/UF: DF</t>
  </si>
  <si>
    <t>Permitir a continuidade das atividades operacionais do quadro funcional da área.</t>
  </si>
  <si>
    <t xml:space="preserve">Garantir que fatores externos as atividades operacionais não  impactem negativamente nas obrigações do funcionários. </t>
  </si>
  <si>
    <t>Realizar 12 pagamentos do Fundo de Apoio e cumprir com as regras estabelecidas na Resolução n° 119</t>
  </si>
  <si>
    <t>Garantir recursos aos CAU/UF que não coseguem manter a estrutura básica de opração, contribuindo ,portanto, pela padronização do atendimento do sistema CAU</t>
  </si>
  <si>
    <t>Manutenção e implementação de molhorias para consolidação de um sistema único para todo CAU.</t>
  </si>
  <si>
    <t>Garantir o cumprimento de atividades ou projetos emergênciais.</t>
  </si>
  <si>
    <t>Reservar uma parte do orçamento de modo a garantir a sustentabiliade financeira e operacional.</t>
  </si>
  <si>
    <t>Permitir todas as condições de translado, hospedagem e alimentação para os funcionários do CAU/DF.</t>
  </si>
  <si>
    <t>Aprimorar as competências e habilidade do corpo funcional de modo a melhorar os processos internos e a produtividade.</t>
  </si>
  <si>
    <t>Promover e fortalecer a imagem do CAU/DF, além de difundir o conhecimento e as boas práticas do exercício profissional</t>
  </si>
  <si>
    <t>ASSISTÊNCIA TÉCNICA CAU/DF</t>
  </si>
  <si>
    <t>Melhorar conscientização da sociedade e da classe profissional sobre a importância da adoção de boas práticas.</t>
  </si>
  <si>
    <t>Permitir que os estagiários atuem nas atividades operacionais de modo a contribuir pela melhoria da rotina de trabalho.</t>
  </si>
  <si>
    <t>Reguarda o patrimônio móvel e imóvel do CAU/DF.</t>
  </si>
  <si>
    <t>Dar praticidade na processo de seleção e contratação de estagiários.</t>
  </si>
  <si>
    <t xml:space="preserve">Garantir a estrutura física da Fiscalização. </t>
  </si>
  <si>
    <t>Melhorar o Ambiente de trabalho e dar as condições necessárias para o desempenho das atividades.</t>
  </si>
  <si>
    <t>Garantir o pronto atendimento logístico da Fsicalização.</t>
  </si>
  <si>
    <t>Eventos da Fiscalização</t>
  </si>
  <si>
    <t xml:space="preserve">Garantir a estrutura física para atendimento e funcionamento do CAU/DF. </t>
  </si>
  <si>
    <t>Manter a estrutura física em condições de atender as demandas do Conselho.</t>
  </si>
  <si>
    <t>Manter os serviços de energia elétrica fornecidos pela CEB no ano de 2017.</t>
  </si>
  <si>
    <t>Garantir a comunicação entre funcionários, conselheiros e os profissionais.</t>
  </si>
  <si>
    <t>Conclusão de pendências burocráticas relativas as atividades do CAU/DF.</t>
  </si>
  <si>
    <t>Está em conformidades com as obrigações legais.</t>
  </si>
  <si>
    <t>Garantir o suprimento de materiais de expediente para o ano 2017.</t>
  </si>
  <si>
    <t>Prezar pela higiene e limpeza do ambiente de trabalho.</t>
  </si>
  <si>
    <t>Renovar os equipamentos de copa e cozinha</t>
  </si>
  <si>
    <t>Assegurar que na realização de reuniões e no atendimento ao público o conselho tenha a sua disposição equipamentos funcionais para essas necessidades.</t>
  </si>
  <si>
    <t>Garantir o pronto atendimento do Conselho em virtude de demandas emergênciais.</t>
  </si>
  <si>
    <t>Ampliar a capacidade de atendimento do CAU/DF no execício de 2017.</t>
  </si>
  <si>
    <t>Garantir o suporte em todas as reuniões organizadas pelo CAU/DF.</t>
  </si>
  <si>
    <t>Ampliar a representatividade do CAU/DF na  Arquitetura e Urbanismo.</t>
  </si>
  <si>
    <t>Garantir que as atividades vinculadas a informática sejam continuadas, de modo que impacte na produtividades dos colaboradores.</t>
  </si>
  <si>
    <t>Atender/Analisar as requisições de ressarcimento de pagamentos indevidos realizados pelos profissionais.</t>
  </si>
  <si>
    <t xml:space="preserve">Ressarcir oportunamente os profissionais que foram cobrados ou efetuaram os pagamentos equivocados. </t>
  </si>
  <si>
    <t>Fiscalização 2017.</t>
  </si>
  <si>
    <t>COMUNICAÇÃO do CAU/DF</t>
  </si>
  <si>
    <t>Honrar com os comprimissos de modo da continuidade aos serviços bancários do BB.</t>
  </si>
  <si>
    <t>Reprogrmação 2016
(A)</t>
  </si>
  <si>
    <t>Reprogrmação 2016 (A)</t>
  </si>
  <si>
    <t>Reprogrmação 2016 (R$)</t>
  </si>
  <si>
    <t>Reprogrmação 2016</t>
  </si>
  <si>
    <t>Pagamento dos impostos relativos a CLT (taxa de Limpeza), IPTU, DPVAT.</t>
  </si>
  <si>
    <t>Quitar todas obrigações tributárias relacionadas ao exercício de 2017.</t>
  </si>
  <si>
    <r>
      <rPr>
        <b/>
        <sz val="11"/>
        <color theme="1"/>
        <rFont val="Calibri"/>
        <family val="2"/>
        <scheme val="minor"/>
      </rPr>
      <t xml:space="preserve">Objetivos Estratégicos Locais: </t>
    </r>
    <r>
      <rPr>
        <sz val="11"/>
        <color theme="1"/>
        <rFont val="Calibri"/>
        <family val="2"/>
        <scheme val="minor"/>
      </rPr>
      <t>Foram alocados os projetos relacionados ao Centro de Custo da Comunicação (R$ 115.226,00), as propostas de Patrocínio (R$ 23.273,00) e as ações da Fiscalização relacionadas as difusão das normas referentes a Fiscalização (R$ 60.543,40).</t>
    </r>
  </si>
  <si>
    <t xml:space="preserve">Meta 2016 </t>
  </si>
  <si>
    <t>%        (D=C/A)</t>
  </si>
  <si>
    <t>ok</t>
  </si>
  <si>
    <t>ativo circulante
     ____________________ 
passivo circulante</t>
  </si>
  <si>
    <t/>
  </si>
  <si>
    <t>Cumprimento da Resolução n° 92</t>
  </si>
  <si>
    <t>Realizar 12 pagamentos CSC e da reserva do CSC e cumprir com as regras estabelecidas na Resolução.</t>
  </si>
  <si>
    <r>
      <rPr>
        <b/>
        <sz val="11"/>
        <color theme="1"/>
        <rFont val="Calibri"/>
        <family val="2"/>
        <scheme val="minor"/>
      </rPr>
      <t xml:space="preserve">B. Benefícios: </t>
    </r>
    <r>
      <rPr>
        <sz val="11"/>
        <color theme="1"/>
        <rFont val="Calibri"/>
        <family val="2"/>
        <scheme val="minor"/>
      </rPr>
      <t>Na proposta de programação 2017 foi atribuído o montante de R$ 302.774,04, aos benefícios dos funcionários. Dos quais  R$ 187.380,00 estão vinculados ao Auxílio Alimentação, R$ 3.339,36 ao Vale Transporte, R$ 11.760,00 ao Auxílio Condutor e R$ 100.294,68 para o Auxílio Saúde.</t>
    </r>
  </si>
  <si>
    <t>Centro de Serviços Compartilhados CAU e Reseva do CSC</t>
  </si>
  <si>
    <t>,</t>
  </si>
  <si>
    <t>Remuneração do Pessoal da Fiscalização</t>
  </si>
  <si>
    <t>Remunerar 1 assessor e 1 analista arquiteto.</t>
  </si>
  <si>
    <t>Remuneração de 12 meses da equipe (1 Assessor e 1 Analistas arquiteto)</t>
  </si>
  <si>
    <t>Remuneração benefícios aos funcionários</t>
  </si>
  <si>
    <t>Pagamento dos auxílio alimentação, saúde e condutor ao 1 assessor e 1 analista arquiteto.</t>
  </si>
  <si>
    <t>Pagamento dos auxílio alimentação, saúde e condutor para equipe de fiscalização referente aos 12 meses de 2017 (1 assessor e 1 analista arquiteto).</t>
  </si>
  <si>
    <t>Bolsa ao Estagiário.</t>
  </si>
  <si>
    <t>Pagamento da remuneração ao 4 estagiários.</t>
  </si>
  <si>
    <t>Pagamento dos 4 estagiários durante o exercício de 2017.</t>
  </si>
  <si>
    <t>Contratação de apólice de seguros</t>
  </si>
  <si>
    <t>Contratação de apólice de seguros para sede administrativa e veículo oficial do CAU/DF.</t>
  </si>
  <si>
    <t>Pagamento da apólice de seguros para o veículo oficial e a sede do CAU/DF com cobertura para 2017 . Com o propósito de resguarda o Conselho em caso de ocorrência de fatos supervenientes e imprevisíveis.</t>
  </si>
  <si>
    <t>Remuneração referente à intermediação para contratação/renovação dos 4 estagiários.</t>
  </si>
  <si>
    <t>Remuneração referente aos 12 meses de 2017, para o serviço de seleção e intermediação dos 4 estagiários alocados CAU/DF.</t>
  </si>
  <si>
    <t>Aluguel  de Salas para Fiscalização</t>
  </si>
  <si>
    <t>Aluguel da 3 salas comerciais e 2 garagens para Fiscalização.</t>
  </si>
  <si>
    <t>Aluguel, para todos os 12 meses de 2017, da estrutura física da Fiscalização (3 salas comerciais e 2 garagens).</t>
  </si>
  <si>
    <t>Elaboração e difusão de materiais de divulgação das leis e normas referentes ao correto exercício da arquitetura e urbanismo como apoio ao caráter educativo da fiscalização.</t>
  </si>
  <si>
    <t>Despesas na organização  de eventos, palestras e seminparios para a Promoção e Divulgação das Ações da Fiscalização.</t>
  </si>
  <si>
    <t>Realizar Palestras, 1 Eventos CAU/DF e Seminários para promover boas práticas profissionais e as ações da Fsicalização.</t>
  </si>
  <si>
    <t>Envio de 800 correspondências para profissionais, empresas de arquitetura e entidade da administração direta e indireta.</t>
  </si>
  <si>
    <t>Envio de aproximadamente 700 ofícios, 100 notificações preventivas, 40 autos de infração.</t>
  </si>
  <si>
    <t>Aquisição de dispositivos eletrônicos e/ou  diversos para amparo às ações da fiscalização.</t>
  </si>
  <si>
    <t>Compra de computadores, scanners e demais aparelhos eletrônicos.</t>
  </si>
  <si>
    <t>Aquisição de 4 computadores, 1 sistema de som, 1 mesa de som e microfones.</t>
  </si>
  <si>
    <t>Publicar um edital de patrocínio.</t>
  </si>
  <si>
    <t>Selecionar  no mínimo 1 projeto de patrocínio  que promovam a Arquitetura e Urbanismo, distribuindo 23.273,00. Respeitados os limites de valor de cada projeto (evento, curso, publicação).</t>
  </si>
  <si>
    <t>Remunerar 1 assessor de comunicação.</t>
  </si>
  <si>
    <t>Pagamento dos auxílio alimentação, saúde e condutor ao 1 assessor de comunicação.</t>
  </si>
  <si>
    <t>Remuneração de 12 meses da equipe (1 Assessor)</t>
  </si>
  <si>
    <t>Remuneração de Pessoal do Atendimento</t>
  </si>
  <si>
    <t>Remunerar 1 analista arquiteto, 1 assistente administrativo.</t>
  </si>
  <si>
    <t>Pagamento dos auxílio alimentação, saúde e condutor ao 1 analista arquiteto, 1 assistente administrativo.</t>
  </si>
  <si>
    <t>Remuneração de 12 meses da equipe (1 analista arquiteto - Gerente Técnica, 1 assistente administrativo - Coordenador das Comissões)</t>
  </si>
  <si>
    <t>Pagamento dos auxílio alimentação, saúde e condutor para equipe de fiscalização referente aos 12 meses de 2017 (1 analista arquiteto - Gerente Técnica, 1 assistente administrativo - Coordenador das Comissões).</t>
  </si>
  <si>
    <t>Capacitação dos servidores e assesores  em congressos, seminários, oficinas e cursos</t>
  </si>
  <si>
    <t>Capacitação de 5 servidores e 2 Assessores</t>
  </si>
  <si>
    <t>Capacitação de 3 servidores em áreas administrativas e técnicas, 1 servidor em área jurídica, 1 servidor financeira/contábil e 2 Assessores em áreas administrativas e técnicas.</t>
  </si>
  <si>
    <t>Pagamento de diárias aos 12 conselheiros, que venham representar o CAU/DF institucionalmente.</t>
  </si>
  <si>
    <t>Garantir 16 diárias aos funcionários que participem de cursos, treinamentos, seminário e congressos  fora do Distrito Federal.</t>
  </si>
  <si>
    <t>Garantir 32 diárias aos conselheiros  que participem de cursos, treinamentos, seminário e congressos  fora do Distrito Federal.</t>
  </si>
  <si>
    <t>Ampliar a representatividade do CAU/DF em eventos, seminários, palestra e mostras de projetos relacionados a Arquitetura e Urbanismo.</t>
  </si>
  <si>
    <t>Publicar através da Imprensa Nacional de aproximadamente 40 editais/ano do CAU/DF.</t>
  </si>
  <si>
    <t>Os 40 editais/ano são direcionadas a publicação de convocações, convenios, licitações e etc.</t>
  </si>
  <si>
    <t>Garantir o cumprimento do atendimento às NRs 7, e NRs 9.</t>
  </si>
  <si>
    <t>Manter 100% das condições de trabalho dos funcionários e atender as Normas Regulamentadores.</t>
  </si>
  <si>
    <t>Elaboração do PPRA e PCMSO.</t>
  </si>
  <si>
    <t>Remuneração do quadro de pessoal do CAU/DF</t>
  </si>
  <si>
    <r>
      <t>Remunerar mensal de 9</t>
    </r>
    <r>
      <rPr>
        <sz val="20"/>
        <rFont val="Calibri"/>
        <family val="2"/>
        <scheme val="minor"/>
      </rPr>
      <t xml:space="preserve"> empregados ocupantes de todos os cargos pertencentes ao quadro de pessoal do CAU/DF</t>
    </r>
  </si>
  <si>
    <t>Remunerar 100% da equipe composta do quadro de pessoal do CAU/DF, por período de 12 (doze) meses, no exercício 2017.</t>
  </si>
  <si>
    <t>Pagamento de benefícios e idenizações ao quadro de pessoal do CAU/DF</t>
  </si>
  <si>
    <r>
      <t>Pagamento mensal de vale-transporte, auxílio-condutor e auxílio saúde aos</t>
    </r>
    <r>
      <rPr>
        <sz val="20"/>
        <rFont val="Calibri"/>
        <family val="2"/>
        <scheme val="minor"/>
      </rPr>
      <t xml:space="preserve"> 9 (nove) empregados pertecentes ao </t>
    </r>
    <r>
      <rPr>
        <sz val="20"/>
        <color theme="1"/>
        <rFont val="Calibri"/>
        <family val="2"/>
        <scheme val="minor"/>
      </rPr>
      <t>quadro de pessoal do CAU/DF.</t>
    </r>
  </si>
  <si>
    <t>Pagar a 9 (nove) empregados pertecentes ao quadro de pessoal do CAU/DF, por período de 12 (doze) meses, no exercício 2017, de vale-transporte, do auxílio-condutor e do auxílio-saúde, conforme estabelcido nos normativos vigentes.</t>
  </si>
  <si>
    <t>Pagamento de aluguel  de salas comerciais para funcionamento do CAU/DF</t>
  </si>
  <si>
    <t>Pagar aluguel da 8 salas comerciais e 2 garagens.</t>
  </si>
  <si>
    <t>Pagamento de aluguel, para todos os 12 (doze) meses de 2017, da estrutura administrativa do CAU/DF (8 salas comerciais e 2 garagens).</t>
  </si>
  <si>
    <t>Pagamento de condomínio</t>
  </si>
  <si>
    <t>Pagamento de condomínio referente 11 (onze) salas comerciais e 4 (quatro) garagens.</t>
  </si>
  <si>
    <t>Pagar condomínios para todos os 12 meses de 2017, referente 11 (onze) salas comerciais e 4 (quatro) garagens para manutenção da estrutura física do CAU/DF.</t>
  </si>
  <si>
    <t>Pagamento de contas referentes de prestação de serviços de energia elétrica.</t>
  </si>
  <si>
    <t>Pagamento de contas de serviço de energia elétrica referente 11 (onze) salas comerciais.</t>
  </si>
  <si>
    <t>Pagar contas de energia elétrica, pelo período de 12 (doze) meses, no exercício 2017, referente 11 (onze) salas comerciais, sendo 8 (oito) salas da administração, e 3 (três) salas destinas à gerência de fisicalização do CAU/DF.</t>
  </si>
  <si>
    <t>Pagamento de serviços de telecomunicação</t>
  </si>
  <si>
    <t>Pagar pela prestação de serviços de telefonia referentes 2 (duas) linhas de telefone fixo e 4 (quatro) linhas de telefone móvel do CAU/DF.</t>
  </si>
  <si>
    <t>Pagar contas de telefonia fixa e móvel, pelo período de 12 (doze) meses, no exercício 2017, sendo 2 (duas) linhas de telefone fixo e 4 (quatro) linhas de telefone móvel, para garantir a funcionalidade do CAU/DF.</t>
  </si>
  <si>
    <t>Remuneração de prestação de serviços por pessoa física</t>
  </si>
  <si>
    <t>Pagamento de remuneração de serviços autônomos eventuais e imprevisíveis.</t>
  </si>
  <si>
    <t>Contratação uma pessoa física para realizar trabalhos esporádicos e alheios a atividade meio e fim do CAU/DF.</t>
  </si>
  <si>
    <t>Pagamento INSS de autônomo</t>
  </si>
  <si>
    <t>Recolhimento de INSS para eventual serviço de autônomo</t>
  </si>
  <si>
    <t>Pagamento de evetual obrigação fiscal de serviços autônomo para realizar trabalhos esporádicos e alheios a atividade meio e fim do CAU/DF.</t>
  </si>
  <si>
    <t>Aquisição de material de expediente</t>
  </si>
  <si>
    <t>Adiquir 100% (cem por cento) da quantidade de materiais de expediente necessários ao bom funcionamento e a initerrupção dos serviços do CAU/DF</t>
  </si>
  <si>
    <t>Adiquir todos materiais de expediente necessários ao exercício 2017, para garantir o bom funcionamento do CAU/DF.</t>
  </si>
  <si>
    <t>Aquisição de Material de higiene e limpeza</t>
  </si>
  <si>
    <t>Adiquirir 100% (cem por cento) dos materiais necessários para higiene e limpeza.</t>
  </si>
  <si>
    <t>Adiquirir produtos de limpeza, conservação e higiene em quantidade e qualidade necessária ao perfeito funcionamento do CAU/DF</t>
  </si>
  <si>
    <t>Adiquirir 100% (cem por cento) dos materiais necessários de copa e cozinha.</t>
  </si>
  <si>
    <t>Garantir recursos financeiros mensais para honrar 100% das despesas de pequeno vulto.</t>
  </si>
  <si>
    <t>Atender 100% da demanda de serviços de emergência e de pequenos reparos e de manutenção.</t>
  </si>
  <si>
    <t>Custear 100% dos serviços de reparos e manutenção da estrutura física do Conselho.</t>
  </si>
  <si>
    <t>Contratação de empresa prestadora de serviços que garantam 2 recepcionistas e um 1 funcionário para atender serviços gerais.</t>
  </si>
  <si>
    <t>Atender 100% da demanda necessária interna do CAU/DF</t>
  </si>
  <si>
    <t>Celebrar contrato de fornecimento de Coffe Break.</t>
  </si>
  <si>
    <t>Gêneros alimentícios para atender as 30 reuniões ordinárias anuais da cada Comissão e Plenária, além de atender convocações extraordinárias pare reuniões.</t>
  </si>
  <si>
    <t>Atender 1 reunião mensais da Plenária, 4 reuniões mensais de comissões ordinárias, 1  reunião reunião do colégio de entidades e atender 100% das reuniões extraordiárias para o ano 2017.</t>
  </si>
  <si>
    <t>Aquisião 195 intes de suprimentos de informática</t>
  </si>
  <si>
    <t>Aquisição de 15 Tonners, 80  Cartuchos, 100 midias de armazenamento, entre outros materiais.</t>
  </si>
  <si>
    <t>Pagar 100% das tarifas bancárias</t>
  </si>
  <si>
    <t>Pagar impostos e taxas</t>
  </si>
  <si>
    <t>Honrar com 100% das obrigações tributárias</t>
  </si>
  <si>
    <t>Restituir depósito indevidos</t>
  </si>
  <si>
    <t>Restituir 100% dos pagamentos indevidos.</t>
  </si>
  <si>
    <t>Atender 4 comissões ordinárias para acompanhamento de reuniões.</t>
  </si>
  <si>
    <t>Garantir a participação dos 11 conselheiros em  para atender a necessidade da participação em cursos, treinamentos, seminários e congressos de Conselheiros, com o propósito representar o CAU/DF nos eventos relacionados a Arquitetura e Urbanismo.</t>
  </si>
  <si>
    <t>Disponibilizar o valor mensal de R$ 1.000,00 (mil reais) para atender despesas ligadas manutenção do veículo, serviços atípicos de cópias e encadernamentos e aquisição de suprimentos gerais.</t>
  </si>
  <si>
    <t>Disponibilizar recursos financeiros mensais para atender despesas pequeno vulto.</t>
  </si>
  <si>
    <t>Contratação serviços de manutenção e reparos nos bens móveis e imóveis.</t>
  </si>
  <si>
    <t>Honrar com os compromissos de  despesas de compensação  bancária.</t>
  </si>
  <si>
    <t>Pagamento de TED/DOC, tarifas de compensação bancária referenet ao arquivo retorno, dentre outros.</t>
  </si>
  <si>
    <t>Promover a divulgação e ações para o fortalecimento da assistência técnica no DF</t>
  </si>
  <si>
    <t>Contribuir para a Melhoria da mentalidade social com relação a ocupação dos espaços urbanos.</t>
  </si>
  <si>
    <t>Publicar 1000 exemplares de cartilhas a cerca da Assistência Técnica no DF.</t>
  </si>
  <si>
    <t>Realizar 1 Seminário tratando da Assistência Técnica no DF.</t>
  </si>
  <si>
    <t>Contratação de empresa para confeccionar 1000 exemplares de cartilhas com a Legislação da Ass. Técnica, Legislação do CAU/BR e exemplos de Ass. Técnica no DF. Definir o detalhamento do coteúdo da cartilha a partir da  discussão junto ao CEAU, para posterior aprovação da CEP e Plenária do CAU/DF.</t>
  </si>
  <si>
    <t>Autoexecutar 1 Seminário, em dois dias, com o tema "Valorização da Assistência Técnica". Promover a realização do Seminário a partir da seguintes etapas: (1) Exposição e Discussão junto ao CEAU, (2) Apreciação e Aprovação da CEP, (3) Aprovação na Plenária do CAU/DF e (4) realização do Evento em no mínimo 60 dias.</t>
  </si>
  <si>
    <t>OK</t>
  </si>
  <si>
    <t>Deslocamento  dos conselheiros e convidados em eventos à serviço do CAU/DF.</t>
  </si>
  <si>
    <t>Pagamento dos auxílios alimentação e saúde referente aos 12 meses de 2017 (1 assessor).</t>
  </si>
  <si>
    <t>Atendimento aos profissinais e empresas do DF</t>
  </si>
  <si>
    <t xml:space="preserve">Atender/responder cerca de 10.500  consultas/demandas requeridas pelos profissionais e empresas do DF </t>
  </si>
  <si>
    <t>Prestar atendimento pessoal em torno de 1.000, atendimento telefônico em torno de 7.550, atendimento via e-mail 1950.</t>
  </si>
  <si>
    <t>Atender/responder a 100% das consultas e demandas  feitas pelos profissionais e empresas do DF.</t>
  </si>
  <si>
    <t>Atendimento às demandas das empresas do DF requeridas via SICCAU</t>
  </si>
  <si>
    <t>Analisar  anualmente cerca de 1705 demandas solicitadas pelos profissinais e pelas empresas do DF.</t>
  </si>
  <si>
    <t>Efetuar a análise/execução de 450 registros (deferidos, indeferidos, diligenciados) - PF e PJ; Análise de interrupção/reativação de registros (deferidos, indeferidos, diligenciados) - PF e PJ - 105; alterações cadastrais e emissão de senhas (deferidas, indeferidas, diligenciadas) -  1150.</t>
  </si>
  <si>
    <t>Atender/responder a 100% da solicitações feitas pelos profissionais  e emrpesas do DF.</t>
  </si>
  <si>
    <t>Análise de RRTs via SICCAU</t>
  </si>
  <si>
    <t>Analisar por ano  cerca de 850 demandas referentes a RRTs  requeridos pelos profissionais via SICCAU.</t>
  </si>
  <si>
    <t>Análise, diligência, execução ou indefericmento de cerca de 850 demandas referntes a RRTs (extemporâneo, derivado, cancelamento e anulação).</t>
  </si>
  <si>
    <t>Atender/responder a 100% dos pedidos de registro de RRTs que demandam análise por parte do CAU/DF.</t>
  </si>
  <si>
    <t>Análise de Certidões de Acervo Técnico com Atestado requeridas via SICCAU</t>
  </si>
  <si>
    <t>Analisar anualmente em torno de 350 CAT-A requeridas via SICCAU pelos profissionais.</t>
  </si>
  <si>
    <t>Análise, diligência, execução ou indefericmento de cerca de 350 demandas referentes a Certidões de Acervo Técnico com Atestado - CAT-A.</t>
  </si>
  <si>
    <t>Executar/diligenciar 100% dos pedido de CAT-A feitos ao CAU/DF.</t>
  </si>
  <si>
    <t>Atender ao colegiado do CAU/DF</t>
  </si>
  <si>
    <t xml:space="preserve">Secretariar aproximadamente 60 reuniões das Comissões e Plenário do CAU/DF </t>
  </si>
  <si>
    <t>Secretariar e elaborar atas e pautas de cerca de 60 reuniões, emitindo em torno de 150 deliberações.</t>
  </si>
  <si>
    <t>Promover e organizar 100% das reuniões do colegiado do CAU/DF.</t>
  </si>
  <si>
    <t>Difusão de  materiais gráficos, 1 campanha publicitárias, 2000 cartilhas, 1500 folderes, 1000 Flyers  e demais materiais gráficos em meio eletrônico ou físico  cujo conteúdo esteja ligado à promoção do correto exercício profissional de arquitetura e urbanismo.</t>
  </si>
  <si>
    <t>Criação de  materiais gráficos, 1 campanha publicitárias, 2000 cartilhas, 1500 folderes, 1000 Flyers  e demais materiais gráficos em meio eletrônico ou físico  cujo conteúdo esteja ligado à promoção do correto exercício profissional de arquitetura e urbanismo.</t>
  </si>
  <si>
    <t>Ampliar a visibilidade das ações institucionais nos veículos de comunicação.</t>
  </si>
  <si>
    <t>Participação de servidores e assessores em cursos, congressos, seminários e oficinas fora do DF.</t>
  </si>
  <si>
    <t>Participação de conselheiros em eventos, cursos, congressos e seminários à serviço do CAU/DF.</t>
  </si>
  <si>
    <t>Pagar diárias e passagens  para 5 servidores e 2 Assessores do CAU/DF</t>
  </si>
  <si>
    <t>Elaboraração de 5 conteúdos editorais para guias e materiais orientativos relacionados a Fiscalização.</t>
  </si>
  <si>
    <t>CAU/UF:  DF</t>
  </si>
  <si>
    <t>CAU/DF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</si>
</sst>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_-&quot;R$&quot;\ * #,##0_-;\-&quot;R$&quot;\ * #,##0_-;_-&quot;R$&quot;\ * &quot;-&quot;??_-;_-@_-"/>
    <numFmt numFmtId="168" formatCode="#,##0.0_ ;\-#,##0.0\ "/>
    <numFmt numFmtId="169" formatCode="0.0%"/>
    <numFmt numFmtId="170" formatCode="_-* #,##0_-;\-* #,##0_-;_-* &quot;-&quot;??_-;_-@_-"/>
    <numFmt numFmtId="171" formatCode="_(* #,##0_);_(* \(#,##0\);_(* &quot;-&quot;??_);_(@_)"/>
    <numFmt numFmtId="172" formatCode="_-* #,##0.0_-;\-* #,##0.0_-;_-* &quot;-&quot;_-;_-@_-"/>
    <numFmt numFmtId="173" formatCode="_-* #,##0.00_-;\-* #,##0.00_-;_-* &quot;-&quot;_-;_-@_-"/>
    <numFmt numFmtId="174" formatCode="_(* #,##0.0_);_(* \(#,##0.0\);_(* &quot;-&quot;??_);_(@_)"/>
    <numFmt numFmtId="175" formatCode="&quot;R$&quot;\ #,##0.00"/>
    <numFmt numFmtId="176" formatCode="&quot;R$&quot;\ #,##0.000"/>
  </numFmts>
  <fonts count="10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sz val="12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  <font>
      <sz val="11"/>
      <color theme="1" tint="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6100"/>
      <name val="Calibri"/>
      <family val="2"/>
      <scheme val="minor"/>
    </font>
    <font>
      <sz val="13"/>
      <color rgb="FF9C6500"/>
      <name val="Calibri"/>
      <family val="2"/>
      <scheme val="minor"/>
    </font>
    <font>
      <b/>
      <sz val="14"/>
      <color rgb="FF000000"/>
      <name val="Arial Narrow"/>
      <family val="2"/>
    </font>
    <font>
      <sz val="14"/>
      <color theme="1"/>
      <name val="Arial Narrow"/>
      <family val="2"/>
    </font>
    <font>
      <sz val="13"/>
      <color theme="1"/>
      <name val="Arial Narrow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2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20"/>
      <color theme="1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  <font>
      <b/>
      <sz val="21"/>
      <color theme="0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b/>
      <sz val="2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8"/>
      <name val="Calibri"/>
      <family val="2"/>
    </font>
    <font>
      <sz val="14"/>
      <name val="Arial"/>
      <family val="2"/>
    </font>
    <font>
      <sz val="22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20"/>
      <color indexed="81"/>
      <name val="Segoe UI"/>
      <family val="2"/>
    </font>
    <font>
      <b/>
      <sz val="16"/>
      <color indexed="81"/>
      <name val="Segoe UI"/>
      <family val="2"/>
    </font>
    <font>
      <b/>
      <sz val="14"/>
      <color indexed="81"/>
      <name val="Tahoma"/>
      <family val="2"/>
    </font>
    <font>
      <b/>
      <sz val="16"/>
      <name val="Calibri"/>
      <family val="2"/>
      <scheme val="minor"/>
    </font>
    <font>
      <sz val="12"/>
      <color theme="0"/>
      <name val="Arial"/>
      <family val="2"/>
    </font>
    <font>
      <b/>
      <sz val="13"/>
      <name val="Arial"/>
      <family val="2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Arial Narrow"/>
      <family val="2"/>
    </font>
    <font>
      <sz val="12"/>
      <color rgb="FF000000"/>
      <name val="Calibri"/>
      <family val="2"/>
    </font>
    <font>
      <b/>
      <sz val="12"/>
      <color indexed="21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57"/>
      <name val="Calibri"/>
      <family val="2"/>
    </font>
    <font>
      <b/>
      <sz val="12"/>
      <color rgb="FFC6DCCA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2"/>
      <color indexed="81"/>
      <name val="Tahoma"/>
      <family val="2"/>
    </font>
    <font>
      <sz val="13"/>
      <color indexed="81"/>
      <name val="Tahoma"/>
      <family val="2"/>
    </font>
    <font>
      <b/>
      <sz val="13"/>
      <color indexed="81"/>
      <name val="Tahoma"/>
      <family val="2"/>
    </font>
    <font>
      <b/>
      <sz val="22"/>
      <name val="Calibri"/>
      <family val="2"/>
      <scheme val="minor"/>
    </font>
    <font>
      <b/>
      <sz val="11"/>
      <color indexed="81"/>
      <name val="Tahoma"/>
      <family val="2"/>
    </font>
    <font>
      <b/>
      <sz val="12"/>
      <color rgb="FF008080"/>
      <name val="Calibri"/>
      <family val="2"/>
      <scheme val="minor"/>
    </font>
    <font>
      <sz val="12"/>
      <color theme="1"/>
      <name val="Cambria"/>
      <family val="1"/>
    </font>
    <font>
      <sz val="20"/>
      <color theme="1" tint="0.499984740745262"/>
      <name val="Calibri"/>
      <family val="2"/>
      <scheme val="minor"/>
    </font>
    <font>
      <sz val="20"/>
      <name val="Calibri"/>
      <family val="2"/>
      <scheme val="minor"/>
    </font>
    <font>
      <sz val="20"/>
      <color rgb="FFFF0000"/>
      <name val="Calibri"/>
      <family val="2"/>
      <scheme val="minor"/>
    </font>
    <font>
      <sz val="14"/>
      <color indexed="81"/>
      <name val="Tahoma"/>
      <family val="2"/>
    </font>
    <font>
      <sz val="16"/>
      <color theme="1"/>
      <name val="Arial"/>
      <family val="2"/>
    </font>
    <font>
      <sz val="28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22"/>
      <color indexed="81"/>
      <name val="Tahoma"/>
      <family val="2"/>
    </font>
    <font>
      <sz val="22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8"/>
      <color indexed="81"/>
      <name val="Tahoma"/>
      <family val="2"/>
    </font>
    <font>
      <sz val="20"/>
      <color indexed="81"/>
      <name val="Tahoma"/>
      <family val="2"/>
    </font>
    <font>
      <b/>
      <sz val="18"/>
      <color indexed="81"/>
      <name val="Tahoma"/>
      <family val="2"/>
    </font>
    <font>
      <b/>
      <sz val="20"/>
      <color indexed="81"/>
      <name val="Tahoma"/>
      <family val="2"/>
    </font>
    <font>
      <b/>
      <sz val="26"/>
      <color indexed="81"/>
      <name val="Tahoma"/>
      <family val="2"/>
    </font>
    <font>
      <sz val="26"/>
      <color indexed="81"/>
      <name val="Tahoma"/>
      <family val="2"/>
    </font>
    <font>
      <sz val="26"/>
      <color theme="1"/>
      <name val="Calibri"/>
      <family val="2"/>
      <scheme val="minor"/>
    </font>
    <font>
      <sz val="24"/>
      <color indexed="81"/>
      <name val="Tahoma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4BAC3"/>
        <bgColor indexed="64"/>
      </patternFill>
    </fill>
    <fill>
      <patternFill patternType="solid">
        <fgColor rgb="FF5286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9999"/>
        <bgColor indexed="64"/>
      </patternFill>
    </fill>
    <fill>
      <patternFill patternType="lightGray">
        <bgColor theme="0" tint="-0.14999847407452621"/>
      </patternFill>
    </fill>
    <fill>
      <patternFill patternType="solid">
        <fgColor rgb="FFF6FAF4"/>
        <bgColor indexed="64"/>
      </patternFill>
    </fill>
    <fill>
      <patternFill patternType="solid">
        <fgColor rgb="FFBDD1C5"/>
        <bgColor indexed="64"/>
      </patternFill>
    </fill>
    <fill>
      <patternFill patternType="solid">
        <fgColor theme="2" tint="-9.9978637043366805E-2"/>
        <bgColor indexed="64"/>
      </patternFill>
    </fill>
  </fills>
  <borders count="9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 style="hair">
        <color indexed="64"/>
      </top>
      <bottom style="hair">
        <color theme="1"/>
      </bottom>
      <diagonal/>
    </border>
    <border>
      <left/>
      <right style="hair">
        <color theme="1"/>
      </right>
      <top style="hair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15" fillId="11" borderId="0" applyNumberFormat="0" applyBorder="0" applyAlignment="0" applyProtection="0"/>
    <xf numFmtId="44" fontId="4" fillId="0" borderId="0" applyFont="0" applyFill="0" applyBorder="0" applyAlignment="0" applyProtection="0"/>
    <xf numFmtId="0" fontId="16" fillId="12" borderId="0" applyNumberFormat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7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41" fontId="6" fillId="4" borderId="32" xfId="0" applyNumberFormat="1" applyFont="1" applyFill="1" applyBorder="1" applyAlignment="1">
      <alignment vertical="center" wrapText="1"/>
    </xf>
    <xf numFmtId="165" fontId="6" fillId="4" borderId="32" xfId="0" applyNumberFormat="1" applyFont="1" applyFill="1" applyBorder="1" applyAlignment="1">
      <alignment vertical="center" wrapText="1"/>
    </xf>
    <xf numFmtId="0" fontId="5" fillId="3" borderId="4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0" fillId="0" borderId="0" xfId="0" applyBorder="1"/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6" fillId="3" borderId="32" xfId="0" applyFont="1" applyFill="1" applyBorder="1" applyAlignment="1">
      <alignment vertical="center" wrapText="1"/>
    </xf>
    <xf numFmtId="41" fontId="6" fillId="3" borderId="32" xfId="0" applyNumberFormat="1" applyFont="1" applyFill="1" applyBorder="1" applyAlignment="1">
      <alignment vertical="center" wrapText="1"/>
    </xf>
    <xf numFmtId="165" fontId="6" fillId="3" borderId="32" xfId="0" applyNumberFormat="1" applyFont="1" applyFill="1" applyBorder="1" applyAlignment="1">
      <alignment vertical="center" wrapText="1"/>
    </xf>
    <xf numFmtId="0" fontId="7" fillId="3" borderId="32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9" fillId="0" borderId="0" xfId="0" applyFont="1"/>
    <xf numFmtId="0" fontId="1" fillId="0" borderId="8" xfId="0" applyFont="1" applyFill="1" applyBorder="1" applyAlignment="1">
      <alignment vertical="center" wrapText="1" readingOrder="1"/>
    </xf>
    <xf numFmtId="0" fontId="9" fillId="0" borderId="0" xfId="0" applyFont="1" applyAlignment="1">
      <alignment horizontal="center" vertical="center"/>
    </xf>
    <xf numFmtId="0" fontId="9" fillId="0" borderId="0" xfId="0" applyFont="1" applyFill="1"/>
    <xf numFmtId="0" fontId="2" fillId="0" borderId="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 wrapText="1"/>
    </xf>
    <xf numFmtId="41" fontId="7" fillId="3" borderId="32" xfId="0" applyNumberFormat="1" applyFont="1" applyFill="1" applyBorder="1" applyAlignment="1" applyProtection="1">
      <alignment vertical="center" wrapText="1"/>
      <protection locked="0"/>
    </xf>
    <xf numFmtId="41" fontId="7" fillId="3" borderId="32" xfId="0" applyNumberFormat="1" applyFont="1" applyFill="1" applyBorder="1" applyAlignment="1" applyProtection="1">
      <alignment vertical="center"/>
      <protection locked="0"/>
    </xf>
    <xf numFmtId="41" fontId="6" fillId="3" borderId="32" xfId="0" applyNumberFormat="1" applyFont="1" applyFill="1" applyBorder="1" applyAlignment="1" applyProtection="1">
      <alignment vertical="center"/>
      <protection locked="0"/>
    </xf>
    <xf numFmtId="41" fontId="6" fillId="3" borderId="32" xfId="0" applyNumberFormat="1" applyFont="1" applyFill="1" applyBorder="1" applyAlignment="1" applyProtection="1">
      <alignment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7" fillId="3" borderId="16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6" fillId="10" borderId="32" xfId="0" applyFont="1" applyFill="1" applyBorder="1" applyAlignment="1">
      <alignment vertical="center" wrapText="1"/>
    </xf>
    <xf numFmtId="0" fontId="5" fillId="10" borderId="0" xfId="0" applyFont="1" applyFill="1"/>
    <xf numFmtId="0" fontId="0" fillId="3" borderId="0" xfId="0" applyFill="1"/>
    <xf numFmtId="0" fontId="6" fillId="2" borderId="3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15" fillId="0" borderId="0" xfId="1" applyFill="1"/>
    <xf numFmtId="0" fontId="0" fillId="0" borderId="0" xfId="0" applyFill="1"/>
    <xf numFmtId="0" fontId="7" fillId="0" borderId="0" xfId="0" applyFont="1"/>
    <xf numFmtId="0" fontId="18" fillId="0" borderId="0" xfId="1" applyFont="1" applyFill="1"/>
    <xf numFmtId="0" fontId="7" fillId="0" borderId="0" xfId="0" applyFont="1" applyFill="1"/>
    <xf numFmtId="0" fontId="17" fillId="0" borderId="0" xfId="0" applyFont="1"/>
    <xf numFmtId="0" fontId="17" fillId="0" borderId="0" xfId="0" applyFont="1" applyAlignment="1">
      <alignment horizontal="center"/>
    </xf>
    <xf numFmtId="0" fontId="19" fillId="0" borderId="0" xfId="0" applyFont="1"/>
    <xf numFmtId="0" fontId="20" fillId="0" borderId="0" xfId="1" applyFont="1" applyFill="1"/>
    <xf numFmtId="0" fontId="21" fillId="0" borderId="0" xfId="3" applyFont="1" applyFill="1"/>
    <xf numFmtId="0" fontId="23" fillId="3" borderId="7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2" fillId="3" borderId="7" xfId="0" applyFont="1" applyFill="1" applyBorder="1" applyAlignment="1">
      <alignment horizontal="right" vertical="center"/>
    </xf>
    <xf numFmtId="41" fontId="25" fillId="3" borderId="7" xfId="0" applyNumberFormat="1" applyFont="1" applyFill="1" applyBorder="1" applyAlignment="1">
      <alignment horizontal="right" wrapText="1"/>
    </xf>
    <xf numFmtId="37" fontId="17" fillId="0" borderId="0" xfId="0" applyNumberFormat="1" applyFont="1" applyAlignment="1">
      <alignment horizontal="center"/>
    </xf>
    <xf numFmtId="41" fontId="17" fillId="0" borderId="0" xfId="0" applyNumberFormat="1" applyFont="1"/>
    <xf numFmtId="41" fontId="26" fillId="3" borderId="7" xfId="0" applyNumberFormat="1" applyFont="1" applyFill="1" applyBorder="1" applyAlignment="1">
      <alignment horizontal="right" wrapText="1"/>
    </xf>
    <xf numFmtId="41" fontId="26" fillId="9" borderId="8" xfId="0" applyNumberFormat="1" applyFont="1" applyFill="1" applyBorder="1" applyAlignment="1">
      <alignment horizontal="right" wrapText="1"/>
    </xf>
    <xf numFmtId="41" fontId="26" fillId="9" borderId="8" xfId="5" applyNumberFormat="1" applyFont="1" applyFill="1" applyBorder="1" applyAlignment="1">
      <alignment horizontal="right" wrapText="1"/>
    </xf>
    <xf numFmtId="41" fontId="6" fillId="0" borderId="0" xfId="0" applyNumberFormat="1" applyFont="1"/>
    <xf numFmtId="0" fontId="6" fillId="0" borderId="0" xfId="0" applyFont="1"/>
    <xf numFmtId="43" fontId="26" fillId="3" borderId="7" xfId="0" applyNumberFormat="1" applyFont="1" applyFill="1" applyBorder="1" applyAlignment="1">
      <alignment horizontal="right" wrapText="1"/>
    </xf>
    <xf numFmtId="168" fontId="26" fillId="9" borderId="8" xfId="5" applyNumberFormat="1" applyFont="1" applyFill="1" applyBorder="1" applyAlignment="1">
      <alignment horizontal="right" wrapText="1"/>
    </xf>
    <xf numFmtId="0" fontId="27" fillId="0" borderId="0" xfId="0" applyFont="1"/>
    <xf numFmtId="0" fontId="28" fillId="0" borderId="0" xfId="0" applyFont="1"/>
    <xf numFmtId="168" fontId="25" fillId="9" borderId="8" xfId="5" applyNumberFormat="1" applyFont="1" applyFill="1" applyBorder="1" applyAlignment="1">
      <alignment horizontal="right" vertical="center" wrapText="1"/>
    </xf>
    <xf numFmtId="0" fontId="25" fillId="4" borderId="8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6" fillId="3" borderId="2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6" fillId="0" borderId="0" xfId="0" applyFont="1" applyAlignment="1">
      <alignment horizontal="right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3" fontId="7" fillId="10" borderId="1" xfId="0" applyNumberFormat="1" applyFont="1" applyFill="1" applyBorder="1" applyAlignment="1">
      <alignment horizontal="center" wrapText="1"/>
    </xf>
    <xf numFmtId="43" fontId="7" fillId="10" borderId="3" xfId="0" applyNumberFormat="1" applyFont="1" applyFill="1" applyBorder="1" applyAlignment="1">
      <alignment horizontal="center" wrapText="1"/>
    </xf>
    <xf numFmtId="0" fontId="7" fillId="10" borderId="1" xfId="0" applyFont="1" applyFill="1" applyBorder="1" applyAlignment="1">
      <alignment wrapText="1"/>
    </xf>
    <xf numFmtId="43" fontId="7" fillId="3" borderId="1" xfId="0" applyNumberFormat="1" applyFont="1" applyFill="1" applyBorder="1" applyAlignment="1" applyProtection="1">
      <alignment horizontal="center" wrapText="1"/>
      <protection locked="0"/>
    </xf>
    <xf numFmtId="43" fontId="7" fillId="3" borderId="3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43" fontId="7" fillId="3" borderId="1" xfId="0" applyNumberFormat="1" applyFont="1" applyFill="1" applyBorder="1" applyAlignment="1">
      <alignment horizontal="center" wrapText="1"/>
    </xf>
    <xf numFmtId="43" fontId="7" fillId="2" borderId="1" xfId="0" applyNumberFormat="1" applyFont="1" applyFill="1" applyBorder="1" applyAlignment="1">
      <alignment horizontal="center" wrapText="1"/>
    </xf>
    <xf numFmtId="43" fontId="7" fillId="2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17" fillId="0" borderId="19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41" fillId="0" borderId="0" xfId="0" applyFont="1" applyAlignment="1">
      <alignment vertical="center"/>
    </xf>
    <xf numFmtId="0" fontId="41" fillId="0" borderId="45" xfId="0" applyFont="1" applyBorder="1" applyAlignment="1">
      <alignment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8" xfId="0" applyFont="1" applyBorder="1" applyAlignment="1" applyProtection="1">
      <alignment vertical="center" wrapText="1"/>
      <protection locked="0"/>
    </xf>
    <xf numFmtId="9" fontId="4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45" xfId="0" applyFont="1" applyFill="1" applyBorder="1" applyAlignment="1">
      <alignment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2" fillId="6" borderId="45" xfId="0" applyFont="1" applyFill="1" applyBorder="1" applyAlignment="1">
      <alignment vertical="center" wrapText="1"/>
    </xf>
    <xf numFmtId="0" fontId="42" fillId="6" borderId="8" xfId="0" applyFont="1" applyFill="1" applyBorder="1" applyAlignment="1">
      <alignment horizontal="center" vertical="center" wrapText="1"/>
    </xf>
    <xf numFmtId="0" fontId="41" fillId="14" borderId="45" xfId="0" applyFont="1" applyFill="1" applyBorder="1" applyAlignment="1">
      <alignment vertical="center" wrapText="1"/>
    </xf>
    <xf numFmtId="0" fontId="41" fillId="14" borderId="8" xfId="0" applyFont="1" applyFill="1" applyBorder="1" applyAlignment="1">
      <alignment horizontal="center" vertical="center" wrapText="1"/>
    </xf>
    <xf numFmtId="0" fontId="41" fillId="6" borderId="0" xfId="0" applyFont="1" applyFill="1" applyAlignment="1">
      <alignment vertical="center"/>
    </xf>
    <xf numFmtId="0" fontId="41" fillId="0" borderId="8" xfId="0" applyFont="1" applyFill="1" applyBorder="1" applyAlignment="1" applyProtection="1">
      <alignment horizontal="center" vertical="center" wrapText="1"/>
      <protection locked="0"/>
    </xf>
    <xf numFmtId="0" fontId="41" fillId="0" borderId="46" xfId="0" applyFont="1" applyBorder="1" applyAlignment="1">
      <alignment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42" xfId="0" applyFont="1" applyBorder="1" applyAlignment="1" applyProtection="1">
      <alignment vertical="center" wrapText="1"/>
      <protection locked="0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3" borderId="0" xfId="0" applyFont="1" applyFill="1"/>
    <xf numFmtId="0" fontId="41" fillId="3" borderId="8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0" fillId="3" borderId="0" xfId="0" applyFill="1" applyAlignment="1">
      <alignment horizontal="justify" vertical="center"/>
    </xf>
    <xf numFmtId="170" fontId="4" fillId="3" borderId="0" xfId="5" applyNumberFormat="1" applyFont="1" applyFill="1"/>
    <xf numFmtId="170" fontId="4" fillId="3" borderId="0" xfId="5" applyNumberFormat="1" applyFont="1" applyFill="1" applyAlignment="1">
      <alignment horizontal="right"/>
    </xf>
    <xf numFmtId="0" fontId="44" fillId="3" borderId="5" xfId="0" applyFont="1" applyFill="1" applyBorder="1"/>
    <xf numFmtId="0" fontId="0" fillId="3" borderId="0" xfId="0" applyFill="1" applyAlignment="1">
      <alignment horizontal="center"/>
    </xf>
    <xf numFmtId="0" fontId="45" fillId="13" borderId="5" xfId="0" applyFont="1" applyFill="1" applyBorder="1"/>
    <xf numFmtId="0" fontId="45" fillId="13" borderId="5" xfId="0" applyFont="1" applyFill="1" applyBorder="1" applyAlignment="1">
      <alignment horizontal="justify" vertical="center"/>
    </xf>
    <xf numFmtId="170" fontId="45" fillId="13" borderId="5" xfId="5" applyNumberFormat="1" applyFont="1" applyFill="1" applyBorder="1"/>
    <xf numFmtId="170" fontId="45" fillId="13" borderId="5" xfId="5" applyNumberFormat="1" applyFont="1" applyFill="1" applyBorder="1" applyAlignment="1">
      <alignment horizontal="right"/>
    </xf>
    <xf numFmtId="170" fontId="45" fillId="13" borderId="0" xfId="5" applyNumberFormat="1" applyFont="1" applyFill="1" applyBorder="1" applyAlignment="1">
      <alignment horizontal="right"/>
    </xf>
    <xf numFmtId="0" fontId="46" fillId="13" borderId="0" xfId="0" applyFont="1" applyFill="1"/>
    <xf numFmtId="0" fontId="11" fillId="3" borderId="0" xfId="0" applyFont="1" applyFill="1"/>
    <xf numFmtId="0" fontId="11" fillId="14" borderId="0" xfId="0" applyFont="1" applyFill="1"/>
    <xf numFmtId="0" fontId="11" fillId="14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14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left"/>
    </xf>
    <xf numFmtId="0" fontId="47" fillId="0" borderId="57" xfId="0" applyFont="1" applyFill="1" applyBorder="1" applyAlignment="1">
      <alignment vertical="center" wrapText="1" readingOrder="1"/>
    </xf>
    <xf numFmtId="170" fontId="45" fillId="13" borderId="0" xfId="5" applyNumberFormat="1" applyFont="1" applyFill="1" applyBorder="1" applyAlignment="1">
      <alignment horizontal="center" vertical="center" wrapText="1"/>
    </xf>
    <xf numFmtId="0" fontId="48" fillId="0" borderId="49" xfId="0" applyFont="1" applyFill="1" applyBorder="1" applyAlignment="1" applyProtection="1">
      <alignment vertical="center" wrapText="1" shrinkToFit="1" readingOrder="1"/>
    </xf>
    <xf numFmtId="0" fontId="1" fillId="0" borderId="45" xfId="0" applyFont="1" applyFill="1" applyBorder="1" applyAlignment="1">
      <alignment vertical="center" wrapText="1" readingOrder="1"/>
    </xf>
    <xf numFmtId="0" fontId="1" fillId="0" borderId="49" xfId="0" applyFont="1" applyFill="1" applyBorder="1" applyAlignment="1">
      <alignment vertical="center" wrapText="1" readingOrder="1"/>
    </xf>
    <xf numFmtId="0" fontId="1" fillId="0" borderId="39" xfId="0" applyFont="1" applyFill="1" applyBorder="1" applyAlignment="1">
      <alignment vertical="center" wrapText="1" readingOrder="1"/>
    </xf>
    <xf numFmtId="0" fontId="1" fillId="0" borderId="36" xfId="0" applyFont="1" applyFill="1" applyBorder="1" applyAlignment="1">
      <alignment vertical="center" wrapText="1" readingOrder="1"/>
    </xf>
    <xf numFmtId="0" fontId="1" fillId="4" borderId="8" xfId="0" applyFont="1" applyFill="1" applyBorder="1" applyAlignment="1">
      <alignment vertical="center" wrapText="1" readingOrder="1"/>
    </xf>
    <xf numFmtId="165" fontId="1" fillId="4" borderId="8" xfId="0" applyNumberFormat="1" applyFont="1" applyFill="1" applyBorder="1" applyAlignment="1">
      <alignment vertical="center" wrapText="1" readingOrder="1"/>
    </xf>
    <xf numFmtId="0" fontId="0" fillId="3" borderId="39" xfId="0" applyFill="1" applyBorder="1"/>
    <xf numFmtId="170" fontId="0" fillId="3" borderId="59" xfId="0" applyNumberFormat="1" applyFill="1" applyBorder="1"/>
    <xf numFmtId="0" fontId="49" fillId="3" borderId="60" xfId="0" applyFont="1" applyFill="1" applyBorder="1"/>
    <xf numFmtId="0" fontId="1" fillId="0" borderId="9" xfId="0" applyFont="1" applyFill="1" applyBorder="1" applyAlignment="1">
      <alignment vertical="center" wrapText="1" readingOrder="1"/>
    </xf>
    <xf numFmtId="0" fontId="1" fillId="0" borderId="61" xfId="0" applyFont="1" applyFill="1" applyBorder="1" applyAlignment="1">
      <alignment vertical="center" wrapText="1" readingOrder="1"/>
    </xf>
    <xf numFmtId="0" fontId="1" fillId="0" borderId="62" xfId="0" applyFont="1" applyFill="1" applyBorder="1" applyAlignment="1">
      <alignment vertical="center" wrapText="1" readingOrder="1"/>
    </xf>
    <xf numFmtId="0" fontId="1" fillId="0" borderId="63" xfId="0" applyFont="1" applyFill="1" applyBorder="1" applyAlignment="1">
      <alignment vertical="center" wrapText="1" readingOrder="1"/>
    </xf>
    <xf numFmtId="0" fontId="1" fillId="0" borderId="46" xfId="0" applyFont="1" applyFill="1" applyBorder="1" applyAlignment="1">
      <alignment vertical="center" wrapText="1" readingOrder="1"/>
    </xf>
    <xf numFmtId="0" fontId="1" fillId="0" borderId="42" xfId="0" applyFont="1" applyFill="1" applyBorder="1" applyAlignment="1">
      <alignment vertical="center" wrapText="1" readingOrder="1"/>
    </xf>
    <xf numFmtId="0" fontId="0" fillId="3" borderId="43" xfId="0" applyFill="1" applyBorder="1"/>
    <xf numFmtId="0" fontId="1" fillId="5" borderId="65" xfId="0" applyFont="1" applyFill="1" applyBorder="1" applyAlignment="1">
      <alignment vertical="center" wrapText="1" readingOrder="1"/>
    </xf>
    <xf numFmtId="0" fontId="1" fillId="5" borderId="66" xfId="0" applyFont="1" applyFill="1" applyBorder="1" applyAlignment="1">
      <alignment vertical="center" wrapText="1" readingOrder="1"/>
    </xf>
    <xf numFmtId="165" fontId="1" fillId="5" borderId="66" xfId="0" applyNumberFormat="1" applyFont="1" applyFill="1" applyBorder="1" applyAlignment="1">
      <alignment vertical="center" wrapText="1" readingOrder="1"/>
    </xf>
    <xf numFmtId="0" fontId="1" fillId="13" borderId="67" xfId="0" applyFont="1" applyFill="1" applyBorder="1" applyAlignment="1">
      <alignment vertical="center" wrapText="1" readingOrder="1"/>
    </xf>
    <xf numFmtId="0" fontId="5" fillId="0" borderId="68" xfId="0" applyFont="1" applyBorder="1"/>
    <xf numFmtId="0" fontId="0" fillId="3" borderId="68" xfId="0" applyFill="1" applyBorder="1" applyAlignment="1">
      <alignment horizontal="center"/>
    </xf>
    <xf numFmtId="0" fontId="0" fillId="3" borderId="68" xfId="0" applyFill="1" applyBorder="1"/>
    <xf numFmtId="0" fontId="0" fillId="0" borderId="68" xfId="0" applyBorder="1" applyAlignment="1">
      <alignment horizontal="center"/>
    </xf>
    <xf numFmtId="0" fontId="0" fillId="3" borderId="68" xfId="0" applyFill="1" applyBorder="1" applyAlignment="1">
      <alignment horizontal="justify" vertical="center"/>
    </xf>
    <xf numFmtId="170" fontId="4" fillId="3" borderId="68" xfId="5" applyNumberFormat="1" applyFont="1" applyFill="1" applyBorder="1"/>
    <xf numFmtId="170" fontId="4" fillId="3" borderId="68" xfId="5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justify" vertical="center"/>
    </xf>
    <xf numFmtId="0" fontId="9" fillId="13" borderId="5" xfId="0" applyFont="1" applyFill="1" applyBorder="1"/>
    <xf numFmtId="0" fontId="56" fillId="14" borderId="0" xfId="0" applyFont="1" applyFill="1" applyAlignment="1">
      <alignment vertical="center"/>
    </xf>
    <xf numFmtId="0" fontId="31" fillId="13" borderId="3" xfId="0" applyFont="1" applyFill="1" applyBorder="1" applyAlignment="1">
      <alignment vertical="center"/>
    </xf>
    <xf numFmtId="0" fontId="0" fillId="13" borderId="5" xfId="0" applyFont="1" applyFill="1" applyBorder="1"/>
    <xf numFmtId="0" fontId="0" fillId="0" borderId="0" xfId="0" applyFont="1"/>
    <xf numFmtId="0" fontId="34" fillId="16" borderId="8" xfId="0" applyFont="1" applyFill="1" applyBorder="1" applyAlignment="1">
      <alignment horizontal="center" vertical="center" wrapText="1" readingOrder="1"/>
    </xf>
    <xf numFmtId="0" fontId="34" fillId="16" borderId="12" xfId="0" applyFont="1" applyFill="1" applyBorder="1" applyAlignment="1">
      <alignment horizontal="left" vertical="top" wrapText="1" indent="4" readingOrder="1"/>
    </xf>
    <xf numFmtId="0" fontId="55" fillId="16" borderId="8" xfId="0" applyFont="1" applyFill="1" applyBorder="1" applyAlignment="1">
      <alignment horizontal="center" vertical="center" textRotation="90" wrapText="1" readingOrder="1"/>
    </xf>
    <xf numFmtId="0" fontId="57" fillId="0" borderId="8" xfId="0" applyFont="1" applyFill="1" applyBorder="1" applyAlignment="1">
      <alignment vertical="center" wrapText="1" readingOrder="1"/>
    </xf>
    <xf numFmtId="0" fontId="57" fillId="0" borderId="10" xfId="0" applyFont="1" applyFill="1" applyBorder="1" applyAlignment="1">
      <alignment vertical="center" wrapText="1" readingOrder="1"/>
    </xf>
    <xf numFmtId="0" fontId="30" fillId="6" borderId="7" xfId="0" applyFont="1" applyFill="1" applyBorder="1" applyAlignment="1">
      <alignment horizontal="left" vertical="center" readingOrder="1"/>
    </xf>
    <xf numFmtId="0" fontId="30" fillId="8" borderId="9" xfId="0" applyFont="1" applyFill="1" applyBorder="1" applyAlignment="1">
      <alignment horizontal="left" vertical="center" wrapText="1" readingOrder="1"/>
    </xf>
    <xf numFmtId="0" fontId="30" fillId="8" borderId="7" xfId="0" applyFont="1" applyFill="1" applyBorder="1" applyAlignment="1">
      <alignment horizontal="left" vertical="center" readingOrder="1"/>
    </xf>
    <xf numFmtId="0" fontId="30" fillId="8" borderId="11" xfId="0" applyFont="1" applyFill="1" applyBorder="1" applyAlignment="1">
      <alignment horizontal="left" vertical="center" readingOrder="1"/>
    </xf>
    <xf numFmtId="0" fontId="39" fillId="3" borderId="50" xfId="0" applyFont="1" applyFill="1" applyBorder="1" applyAlignment="1">
      <alignment horizontal="left" vertical="center" wrapText="1"/>
    </xf>
    <xf numFmtId="0" fontId="39" fillId="3" borderId="51" xfId="0" applyFont="1" applyFill="1" applyBorder="1" applyAlignment="1">
      <alignment horizontal="left" vertical="center" wrapText="1"/>
    </xf>
    <xf numFmtId="0" fontId="54" fillId="3" borderId="24" xfId="0" applyFont="1" applyFill="1" applyBorder="1" applyAlignment="1">
      <alignment horizontal="left" wrapText="1"/>
    </xf>
    <xf numFmtId="0" fontId="33" fillId="16" borderId="5" xfId="0" applyFont="1" applyFill="1" applyBorder="1" applyAlignment="1">
      <alignment vertical="center" wrapText="1"/>
    </xf>
    <xf numFmtId="0" fontId="33" fillId="16" borderId="5" xfId="0" applyFont="1" applyFill="1" applyBorder="1" applyAlignment="1">
      <alignment horizontal="right" vertical="center" wrapText="1"/>
    </xf>
    <xf numFmtId="0" fontId="33" fillId="16" borderId="6" xfId="0" applyFont="1" applyFill="1" applyBorder="1" applyAlignment="1">
      <alignment horizontal="right" vertical="center" wrapText="1"/>
    </xf>
    <xf numFmtId="41" fontId="33" fillId="16" borderId="1" xfId="0" applyNumberFormat="1" applyFont="1" applyFill="1" applyBorder="1" applyAlignment="1">
      <alignment vertical="center" wrapText="1"/>
    </xf>
    <xf numFmtId="0" fontId="34" fillId="13" borderId="3" xfId="0" applyFont="1" applyFill="1" applyBorder="1" applyAlignment="1" applyProtection="1">
      <alignment vertical="center"/>
      <protection locked="0"/>
    </xf>
    <xf numFmtId="0" fontId="34" fillId="13" borderId="5" xfId="0" applyFont="1" applyFill="1" applyBorder="1" applyAlignment="1" applyProtection="1">
      <alignment vertical="center"/>
      <protection locked="0"/>
    </xf>
    <xf numFmtId="0" fontId="31" fillId="13" borderId="5" xfId="0" applyFont="1" applyFill="1" applyBorder="1" applyAlignment="1">
      <alignment vertical="center"/>
    </xf>
    <xf numFmtId="0" fontId="31" fillId="13" borderId="6" xfId="0" applyFont="1" applyFill="1" applyBorder="1" applyAlignment="1">
      <alignment vertical="center"/>
    </xf>
    <xf numFmtId="0" fontId="34" fillId="13" borderId="3" xfId="0" applyFont="1" applyFill="1" applyBorder="1" applyAlignment="1">
      <alignment vertical="center"/>
    </xf>
    <xf numFmtId="0" fontId="34" fillId="13" borderId="5" xfId="0" applyFont="1" applyFill="1" applyBorder="1" applyAlignment="1"/>
    <xf numFmtId="0" fontId="31" fillId="13" borderId="5" xfId="0" applyFont="1" applyFill="1" applyBorder="1" applyAlignment="1"/>
    <xf numFmtId="0" fontId="31" fillId="13" borderId="6" xfId="0" applyFont="1" applyFill="1" applyBorder="1" applyAlignment="1"/>
    <xf numFmtId="41" fontId="34" fillId="13" borderId="32" xfId="0" applyNumberFormat="1" applyFont="1" applyFill="1" applyBorder="1" applyAlignment="1">
      <alignment horizontal="center" vertical="center" wrapText="1"/>
    </xf>
    <xf numFmtId="165" fontId="34" fillId="13" borderId="32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vertical="center"/>
    </xf>
    <xf numFmtId="0" fontId="34" fillId="0" borderId="2" xfId="0" applyFont="1" applyFill="1" applyBorder="1" applyAlignment="1"/>
    <xf numFmtId="0" fontId="31" fillId="0" borderId="2" xfId="0" applyFont="1" applyFill="1" applyBorder="1" applyAlignment="1"/>
    <xf numFmtId="0" fontId="35" fillId="13" borderId="0" xfId="0" applyFont="1" applyFill="1" applyAlignment="1">
      <alignment horizontal="left" vertical="center"/>
    </xf>
    <xf numFmtId="0" fontId="59" fillId="13" borderId="0" xfId="0" applyFont="1" applyFill="1"/>
    <xf numFmtId="0" fontId="60" fillId="14" borderId="0" xfId="0" applyFont="1" applyFill="1" applyAlignment="1"/>
    <xf numFmtId="0" fontId="30" fillId="14" borderId="0" xfId="0" applyFont="1" applyFill="1"/>
    <xf numFmtId="0" fontId="30" fillId="14" borderId="0" xfId="1" applyFont="1" applyFill="1"/>
    <xf numFmtId="0" fontId="30" fillId="14" borderId="0" xfId="3" applyFont="1" applyFill="1"/>
    <xf numFmtId="0" fontId="61" fillId="16" borderId="8" xfId="0" applyFont="1" applyFill="1" applyBorder="1" applyAlignment="1">
      <alignment horizontal="center" vertical="center" wrapText="1"/>
    </xf>
    <xf numFmtId="0" fontId="5" fillId="0" borderId="35" xfId="0" applyFont="1" applyBorder="1" applyAlignment="1"/>
    <xf numFmtId="0" fontId="8" fillId="4" borderId="32" xfId="0" applyFont="1" applyFill="1" applyBorder="1" applyAlignment="1">
      <alignment vertical="center" wrapText="1"/>
    </xf>
    <xf numFmtId="41" fontId="6" fillId="17" borderId="33" xfId="0" applyNumberFormat="1" applyFont="1" applyFill="1" applyBorder="1" applyAlignment="1">
      <alignment vertical="center" wrapText="1"/>
    </xf>
    <xf numFmtId="165" fontId="6" fillId="17" borderId="34" xfId="0" applyNumberFormat="1" applyFont="1" applyFill="1" applyBorder="1" applyAlignment="1">
      <alignment vertical="center" wrapText="1"/>
    </xf>
    <xf numFmtId="41" fontId="34" fillId="17" borderId="33" xfId="0" applyNumberFormat="1" applyFont="1" applyFill="1" applyBorder="1" applyAlignment="1">
      <alignment vertical="center" wrapText="1"/>
    </xf>
    <xf numFmtId="165" fontId="34" fillId="17" borderId="33" xfId="0" applyNumberFormat="1" applyFont="1" applyFill="1" applyBorder="1" applyAlignment="1">
      <alignment vertical="center" wrapText="1"/>
    </xf>
    <xf numFmtId="165" fontId="34" fillId="17" borderId="34" xfId="0" applyNumberFormat="1" applyFont="1" applyFill="1" applyBorder="1" applyAlignment="1">
      <alignment vertical="center" wrapText="1"/>
    </xf>
    <xf numFmtId="41" fontId="6" fillId="10" borderId="32" xfId="0" applyNumberFormat="1" applyFont="1" applyFill="1" applyBorder="1" applyAlignment="1">
      <alignment vertical="center" wrapText="1"/>
    </xf>
    <xf numFmtId="0" fontId="6" fillId="18" borderId="32" xfId="0" applyFont="1" applyFill="1" applyBorder="1" applyAlignment="1">
      <alignment vertical="center" wrapText="1"/>
    </xf>
    <xf numFmtId="41" fontId="6" fillId="18" borderId="32" xfId="0" applyNumberFormat="1" applyFont="1" applyFill="1" applyBorder="1" applyAlignment="1" applyProtection="1">
      <alignment vertical="center"/>
      <protection locked="0"/>
    </xf>
    <xf numFmtId="41" fontId="6" fillId="18" borderId="32" xfId="0" applyNumberFormat="1" applyFont="1" applyFill="1" applyBorder="1" applyAlignment="1" applyProtection="1">
      <alignment vertical="center" wrapText="1"/>
      <protection locked="0"/>
    </xf>
    <xf numFmtId="0" fontId="40" fillId="16" borderId="45" xfId="0" applyFont="1" applyFill="1" applyBorder="1" applyAlignment="1">
      <alignment vertical="center" wrapText="1"/>
    </xf>
    <xf numFmtId="0" fontId="40" fillId="16" borderId="8" xfId="0" applyFont="1" applyFill="1" applyBorder="1" applyAlignment="1">
      <alignment horizontal="center" vertical="center" wrapText="1"/>
    </xf>
    <xf numFmtId="41" fontId="34" fillId="13" borderId="80" xfId="0" applyNumberFormat="1" applyFont="1" applyFill="1" applyBorder="1" applyAlignment="1">
      <alignment horizontal="center" vertical="center" wrapText="1"/>
    </xf>
    <xf numFmtId="41" fontId="6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41" fontId="6" fillId="4" borderId="42" xfId="0" applyNumberFormat="1" applyFont="1" applyFill="1" applyBorder="1" applyAlignment="1">
      <alignment horizontal="left" vertical="center" wrapText="1"/>
    </xf>
    <xf numFmtId="170" fontId="6" fillId="3" borderId="0" xfId="5" applyNumberFormat="1" applyFont="1" applyFill="1" applyBorder="1" applyAlignment="1">
      <alignment horizontal="right" vertical="center" wrapText="1"/>
    </xf>
    <xf numFmtId="164" fontId="6" fillId="3" borderId="0" xfId="5" applyFont="1" applyFill="1" applyBorder="1" applyAlignment="1">
      <alignment horizontal="left" vertical="center" wrapText="1"/>
    </xf>
    <xf numFmtId="41" fontId="62" fillId="3" borderId="82" xfId="0" applyNumberFormat="1" applyFont="1" applyFill="1" applyBorder="1" applyAlignment="1">
      <alignment horizontal="right" vertical="center" wrapText="1" readingOrder="1"/>
    </xf>
    <xf numFmtId="170" fontId="6" fillId="3" borderId="0" xfId="5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41" fontId="6" fillId="3" borderId="0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textRotation="90"/>
    </xf>
    <xf numFmtId="0" fontId="7" fillId="3" borderId="0" xfId="0" applyFont="1" applyFill="1" applyBorder="1"/>
    <xf numFmtId="0" fontId="6" fillId="3" borderId="0" xfId="0" applyFont="1" applyFill="1" applyBorder="1" applyAlignment="1">
      <alignment vertical="center" wrapText="1" readingOrder="1"/>
    </xf>
    <xf numFmtId="41" fontId="6" fillId="3" borderId="11" xfId="0" applyNumberFormat="1" applyFont="1" applyFill="1" applyBorder="1" applyAlignment="1">
      <alignment horizontal="center" vertical="center" wrapText="1"/>
    </xf>
    <xf numFmtId="170" fontId="6" fillId="3" borderId="11" xfId="5" applyNumberFormat="1" applyFont="1" applyFill="1" applyBorder="1" applyAlignment="1">
      <alignment horizontal="right" vertical="center" wrapText="1"/>
    </xf>
    <xf numFmtId="41" fontId="6" fillId="3" borderId="11" xfId="0" applyNumberFormat="1" applyFont="1" applyFill="1" applyBorder="1" applyAlignment="1">
      <alignment horizontal="right" vertical="center" wrapText="1"/>
    </xf>
    <xf numFmtId="41" fontId="6" fillId="3" borderId="8" xfId="0" applyNumberFormat="1" applyFont="1" applyFill="1" applyBorder="1" applyAlignment="1">
      <alignment horizontal="center" vertical="center" wrapText="1"/>
    </xf>
    <xf numFmtId="41" fontId="6" fillId="4" borderId="11" xfId="0" applyNumberFormat="1" applyFont="1" applyFill="1" applyBorder="1" applyAlignment="1">
      <alignment horizontal="right" vertical="center" wrapText="1"/>
    </xf>
    <xf numFmtId="41" fontId="67" fillId="19" borderId="8" xfId="0" applyNumberFormat="1" applyFont="1" applyFill="1" applyBorder="1" applyAlignment="1">
      <alignment horizontal="center" vertical="center" wrapText="1"/>
    </xf>
    <xf numFmtId="169" fontId="6" fillId="4" borderId="8" xfId="5" applyNumberFormat="1" applyFont="1" applyFill="1" applyBorder="1" applyAlignment="1">
      <alignment horizontal="right" vertical="center" wrapText="1"/>
    </xf>
    <xf numFmtId="169" fontId="6" fillId="4" borderId="39" xfId="4" applyNumberFormat="1" applyFont="1" applyFill="1" applyBorder="1" applyAlignment="1">
      <alignment horizontal="right" vertical="center" wrapText="1"/>
    </xf>
    <xf numFmtId="41" fontId="6" fillId="19" borderId="8" xfId="0" applyNumberFormat="1" applyFont="1" applyFill="1" applyBorder="1" applyAlignment="1">
      <alignment horizontal="center" vertical="center" wrapText="1"/>
    </xf>
    <xf numFmtId="169" fontId="6" fillId="4" borderId="8" xfId="4" applyNumberFormat="1" applyFont="1" applyFill="1" applyBorder="1" applyAlignment="1">
      <alignment horizontal="right" vertical="center" wrapText="1"/>
    </xf>
    <xf numFmtId="170" fontId="6" fillId="3" borderId="8" xfId="5" applyNumberFormat="1" applyFont="1" applyFill="1" applyBorder="1" applyAlignment="1">
      <alignment horizontal="right" vertical="center" wrapText="1"/>
    </xf>
    <xf numFmtId="41" fontId="6" fillId="3" borderId="8" xfId="0" applyNumberFormat="1" applyFont="1" applyFill="1" applyBorder="1" applyAlignment="1">
      <alignment horizontal="right" vertical="center" wrapText="1"/>
    </xf>
    <xf numFmtId="41" fontId="6" fillId="19" borderId="42" xfId="0" applyNumberFormat="1" applyFont="1" applyFill="1" applyBorder="1" applyAlignment="1">
      <alignment horizontal="center" vertical="center" wrapText="1"/>
    </xf>
    <xf numFmtId="169" fontId="6" fillId="4" borderId="42" xfId="4" applyNumberFormat="1" applyFont="1" applyFill="1" applyBorder="1" applyAlignment="1">
      <alignment horizontal="right" vertical="center" wrapText="1"/>
    </xf>
    <xf numFmtId="169" fontId="6" fillId="4" borderId="43" xfId="4" applyNumberFormat="1" applyFont="1" applyFill="1" applyBorder="1" applyAlignment="1">
      <alignment horizontal="right" vertical="center" wrapText="1"/>
    </xf>
    <xf numFmtId="169" fontId="6" fillId="4" borderId="42" xfId="5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wrapText="1"/>
    </xf>
    <xf numFmtId="41" fontId="34" fillId="13" borderId="88" xfId="0" applyNumberFormat="1" applyFont="1" applyFill="1" applyBorder="1" applyAlignment="1">
      <alignment horizontal="center" vertical="center" wrapText="1"/>
    </xf>
    <xf numFmtId="41" fontId="34" fillId="13" borderId="87" xfId="0" applyNumberFormat="1" applyFont="1" applyFill="1" applyBorder="1" applyAlignment="1">
      <alignment horizontal="center" vertical="center" wrapText="1"/>
    </xf>
    <xf numFmtId="0" fontId="0" fillId="14" borderId="0" xfId="0" applyFill="1" applyAlignment="1">
      <alignment vertical="center"/>
    </xf>
    <xf numFmtId="0" fontId="9" fillId="3" borderId="0" xfId="0" applyFont="1" applyFill="1" applyBorder="1" applyAlignment="1" applyProtection="1">
      <alignment vertical="center"/>
      <protection locked="0"/>
    </xf>
    <xf numFmtId="0" fontId="41" fillId="3" borderId="0" xfId="0" applyFont="1" applyFill="1" applyAlignment="1">
      <alignment vertical="center"/>
    </xf>
    <xf numFmtId="164" fontId="6" fillId="4" borderId="8" xfId="5" applyFont="1" applyFill="1" applyBorder="1" applyAlignment="1">
      <alignment horizontal="left" vertical="center" wrapText="1"/>
    </xf>
    <xf numFmtId="0" fontId="5" fillId="20" borderId="1" xfId="0" applyFont="1" applyFill="1" applyBorder="1" applyAlignment="1">
      <alignment vertical="center"/>
    </xf>
    <xf numFmtId="0" fontId="33" fillId="13" borderId="1" xfId="0" applyFont="1" applyFill="1" applyBorder="1" applyAlignment="1">
      <alignment horizontal="center" vertical="center" wrapText="1"/>
    </xf>
    <xf numFmtId="0" fontId="68" fillId="3" borderId="1" xfId="0" applyFont="1" applyFill="1" applyBorder="1" applyAlignment="1" applyProtection="1">
      <alignment horizontal="center" vertical="center" wrapText="1"/>
      <protection locked="0"/>
    </xf>
    <xf numFmtId="0" fontId="68" fillId="3" borderId="1" xfId="0" applyFont="1" applyFill="1" applyBorder="1" applyAlignment="1" applyProtection="1">
      <alignment vertical="center" wrapText="1"/>
      <protection locked="0"/>
    </xf>
    <xf numFmtId="41" fontId="68" fillId="3" borderId="1" xfId="0" applyNumberFormat="1" applyFont="1" applyFill="1" applyBorder="1" applyAlignment="1" applyProtection="1">
      <alignment vertical="center" wrapText="1"/>
      <protection locked="0"/>
    </xf>
    <xf numFmtId="41" fontId="69" fillId="4" borderId="1" xfId="0" applyNumberFormat="1" applyFont="1" applyFill="1" applyBorder="1" applyAlignment="1" applyProtection="1">
      <alignment vertical="center" wrapText="1"/>
      <protection locked="0"/>
    </xf>
    <xf numFmtId="41" fontId="68" fillId="4" borderId="1" xfId="0" applyNumberFormat="1" applyFont="1" applyFill="1" applyBorder="1" applyAlignment="1">
      <alignment vertical="center" wrapText="1"/>
    </xf>
    <xf numFmtId="41" fontId="70" fillId="3" borderId="1" xfId="0" applyNumberFormat="1" applyFont="1" applyFill="1" applyBorder="1" applyAlignment="1" applyProtection="1">
      <alignment vertical="center" wrapText="1"/>
      <protection locked="0"/>
    </xf>
    <xf numFmtId="0" fontId="12" fillId="16" borderId="3" xfId="0" applyFont="1" applyFill="1" applyBorder="1" applyAlignment="1">
      <alignment vertical="center" wrapText="1"/>
    </xf>
    <xf numFmtId="0" fontId="12" fillId="16" borderId="5" xfId="0" applyFont="1" applyFill="1" applyBorder="1" applyAlignment="1">
      <alignment vertical="center" wrapText="1"/>
    </xf>
    <xf numFmtId="0" fontId="6" fillId="4" borderId="32" xfId="0" applyFont="1" applyFill="1" applyBorder="1" applyAlignment="1">
      <alignment vertical="center" wrapText="1"/>
    </xf>
    <xf numFmtId="0" fontId="5" fillId="14" borderId="0" xfId="0" applyFont="1" applyFill="1"/>
    <xf numFmtId="0" fontId="35" fillId="13" borderId="3" xfId="0" applyFont="1" applyFill="1" applyBorder="1" applyAlignment="1" applyProtection="1">
      <alignment vertical="center"/>
      <protection locked="0"/>
    </xf>
    <xf numFmtId="0" fontId="80" fillId="3" borderId="0" xfId="0" applyFont="1" applyFill="1" applyAlignment="1">
      <alignment vertical="center"/>
    </xf>
    <xf numFmtId="0" fontId="11" fillId="3" borderId="1" xfId="0" applyFont="1" applyFill="1" applyBorder="1" applyAlignment="1" applyProtection="1">
      <alignment vertical="center" wrapText="1"/>
      <protection locked="0"/>
    </xf>
    <xf numFmtId="1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11" fillId="3" borderId="1" xfId="0" applyNumberFormat="1" applyFont="1" applyFill="1" applyBorder="1" applyAlignment="1" applyProtection="1">
      <alignment vertical="center" wrapText="1"/>
      <protection locked="0"/>
    </xf>
    <xf numFmtId="43" fontId="11" fillId="4" borderId="1" xfId="0" applyNumberFormat="1" applyFont="1" applyFill="1" applyBorder="1" applyAlignment="1">
      <alignment vertical="center" wrapText="1"/>
    </xf>
    <xf numFmtId="166" fontId="11" fillId="4" borderId="1" xfId="0" applyNumberFormat="1" applyFont="1" applyFill="1" applyBorder="1" applyAlignment="1">
      <alignment vertical="center" wrapText="1"/>
    </xf>
    <xf numFmtId="166" fontId="44" fillId="2" borderId="1" xfId="0" applyNumberFormat="1" applyFont="1" applyFill="1" applyBorder="1" applyAlignment="1">
      <alignment wrapText="1"/>
    </xf>
    <xf numFmtId="166" fontId="38" fillId="2" borderId="1" xfId="0" applyNumberFormat="1" applyFont="1" applyFill="1" applyBorder="1" applyAlignment="1">
      <alignment wrapText="1"/>
    </xf>
    <xf numFmtId="0" fontId="11" fillId="0" borderId="0" xfId="0" applyFont="1" applyAlignment="1">
      <alignment wrapText="1"/>
    </xf>
    <xf numFmtId="166" fontId="11" fillId="0" borderId="0" xfId="0" applyNumberFormat="1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6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left"/>
    </xf>
    <xf numFmtId="170" fontId="45" fillId="13" borderId="11" xfId="5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 readingOrder="1"/>
    </xf>
    <xf numFmtId="41" fontId="34" fillId="13" borderId="85" xfId="0" applyNumberFormat="1" applyFont="1" applyFill="1" applyBorder="1" applyAlignment="1">
      <alignment horizontal="center" vertical="center" wrapText="1"/>
    </xf>
    <xf numFmtId="41" fontId="34" fillId="13" borderId="38" xfId="0" applyNumberFormat="1" applyFont="1" applyFill="1" applyBorder="1" applyAlignment="1">
      <alignment horizontal="center" vertical="center" wrapText="1"/>
    </xf>
    <xf numFmtId="41" fontId="34" fillId="13" borderId="79" xfId="0" applyNumberFormat="1" applyFont="1" applyFill="1" applyBorder="1" applyAlignment="1">
      <alignment horizontal="center" vertical="center" wrapText="1"/>
    </xf>
    <xf numFmtId="41" fontId="6" fillId="3" borderId="8" xfId="0" applyNumberFormat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 wrapText="1"/>
    </xf>
    <xf numFmtId="171" fontId="6" fillId="4" borderId="8" xfId="5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wrapText="1"/>
    </xf>
    <xf numFmtId="49" fontId="11" fillId="0" borderId="0" xfId="0" applyNumberFormat="1" applyFont="1" applyFill="1" applyBorder="1" applyAlignment="1"/>
    <xf numFmtId="0" fontId="11" fillId="0" borderId="0" xfId="0" applyFont="1" applyFill="1" applyBorder="1" applyAlignment="1"/>
    <xf numFmtId="0" fontId="38" fillId="0" borderId="0" xfId="0" applyFont="1" applyFill="1" applyBorder="1" applyAlignment="1">
      <alignment wrapText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2" fontId="11" fillId="3" borderId="1" xfId="0" applyNumberFormat="1" applyFont="1" applyFill="1" applyBorder="1" applyAlignment="1" applyProtection="1">
      <alignment horizontal="right" vertical="center" wrapText="1"/>
      <protection locked="0"/>
    </xf>
    <xf numFmtId="43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11" fillId="0" borderId="0" xfId="0" applyNumberFormat="1" applyFont="1" applyAlignment="1">
      <alignment wrapText="1"/>
    </xf>
    <xf numFmtId="0" fontId="5" fillId="3" borderId="0" xfId="0" applyFont="1" applyFill="1"/>
    <xf numFmtId="4" fontId="44" fillId="2" borderId="1" xfId="0" applyNumberFormat="1" applyFont="1" applyFill="1" applyBorder="1" applyAlignment="1">
      <alignment wrapText="1"/>
    </xf>
    <xf numFmtId="3" fontId="44" fillId="2" borderId="1" xfId="0" applyNumberFormat="1" applyFont="1" applyFill="1" applyBorder="1" applyAlignment="1">
      <alignment wrapText="1"/>
    </xf>
    <xf numFmtId="43" fontId="0" fillId="0" borderId="0" xfId="0" applyNumberFormat="1" applyAlignment="1">
      <alignment wrapText="1"/>
    </xf>
    <xf numFmtId="41" fontId="7" fillId="3" borderId="0" xfId="0" applyNumberFormat="1" applyFont="1" applyFill="1"/>
    <xf numFmtId="0" fontId="68" fillId="0" borderId="1" xfId="0" applyFont="1" applyFill="1" applyBorder="1" applyAlignment="1" applyProtection="1">
      <alignment horizontal="left" vertical="center" wrapText="1"/>
      <protection locked="0"/>
    </xf>
    <xf numFmtId="0" fontId="68" fillId="0" borderId="1" xfId="0" applyFont="1" applyFill="1" applyBorder="1" applyAlignment="1" applyProtection="1">
      <alignment horizontal="center" vertical="center" wrapText="1"/>
      <protection locked="0"/>
    </xf>
    <xf numFmtId="0" fontId="68" fillId="0" borderId="1" xfId="0" applyFont="1" applyFill="1" applyBorder="1" applyAlignment="1" applyProtection="1">
      <alignment vertical="center" wrapText="1"/>
      <protection locked="0"/>
    </xf>
    <xf numFmtId="0" fontId="68" fillId="14" borderId="1" xfId="0" applyFont="1" applyFill="1" applyBorder="1" applyAlignment="1" applyProtection="1">
      <alignment horizontal="left" vertical="center" wrapText="1"/>
      <protection locked="0"/>
    </xf>
    <xf numFmtId="173" fontId="25" fillId="0" borderId="8" xfId="5" applyNumberFormat="1" applyFont="1" applyFill="1" applyBorder="1" applyAlignment="1">
      <alignment horizontal="right" vertical="center" wrapText="1"/>
    </xf>
    <xf numFmtId="173" fontId="0" fillId="0" borderId="0" xfId="0" applyNumberFormat="1"/>
    <xf numFmtId="0" fontId="11" fillId="0" borderId="1" xfId="0" applyFont="1" applyFill="1" applyBorder="1" applyAlignment="1" applyProtection="1">
      <alignment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38" fillId="2" borderId="5" xfId="0" applyFont="1" applyFill="1" applyBorder="1" applyAlignment="1" applyProtection="1">
      <alignment horizontal="left" wrapText="1"/>
      <protection locked="0"/>
    </xf>
    <xf numFmtId="0" fontId="11" fillId="0" borderId="0" xfId="0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0" fontId="11" fillId="3" borderId="0" xfId="0" applyFont="1" applyFill="1" applyAlignment="1">
      <alignment wrapText="1"/>
    </xf>
    <xf numFmtId="4" fontId="11" fillId="0" borderId="0" xfId="0" applyNumberFormat="1" applyFont="1" applyAlignment="1">
      <alignment wrapText="1"/>
    </xf>
    <xf numFmtId="4" fontId="11" fillId="3" borderId="0" xfId="0" applyNumberFormat="1" applyFont="1" applyFill="1" applyAlignment="1">
      <alignment wrapText="1"/>
    </xf>
    <xf numFmtId="4" fontId="11" fillId="0" borderId="0" xfId="0" applyNumberFormat="1" applyFont="1" applyAlignment="1">
      <alignment horizontal="center" vertical="center" wrapText="1"/>
    </xf>
    <xf numFmtId="4" fontId="81" fillId="0" borderId="0" xfId="0" applyNumberFormat="1" applyFont="1" applyAlignment="1"/>
    <xf numFmtId="0" fontId="68" fillId="3" borderId="1" xfId="0" applyFont="1" applyFill="1" applyBorder="1" applyAlignment="1">
      <alignment horizontal="left" vertical="center"/>
    </xf>
    <xf numFmtId="4" fontId="46" fillId="0" borderId="0" xfId="0" applyNumberFormat="1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172" fontId="46" fillId="0" borderId="0" xfId="0" applyNumberFormat="1" applyFont="1" applyAlignment="1">
      <alignment horizontal="center" vertical="center" wrapText="1"/>
    </xf>
    <xf numFmtId="4" fontId="46" fillId="0" borderId="0" xfId="0" applyNumberFormat="1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0" fillId="10" borderId="19" xfId="0" applyFill="1" applyBorder="1" applyAlignment="1"/>
    <xf numFmtId="0" fontId="0" fillId="10" borderId="0" xfId="0" applyFill="1" applyBorder="1" applyAlignment="1"/>
    <xf numFmtId="0" fontId="0" fillId="10" borderId="20" xfId="0" applyFill="1" applyBorder="1" applyAlignment="1"/>
    <xf numFmtId="0" fontId="0" fillId="10" borderId="21" xfId="0" applyFill="1" applyBorder="1" applyAlignment="1"/>
    <xf numFmtId="0" fontId="0" fillId="10" borderId="22" xfId="0" applyFill="1" applyBorder="1" applyAlignment="1"/>
    <xf numFmtId="0" fontId="0" fillId="10" borderId="23" xfId="0" applyFill="1" applyBorder="1" applyAlignment="1"/>
    <xf numFmtId="0" fontId="0" fillId="3" borderId="0" xfId="0" applyFill="1" applyAlignment="1">
      <alignment vertical="center"/>
    </xf>
    <xf numFmtId="41" fontId="6" fillId="3" borderId="8" xfId="0" applyNumberFormat="1" applyFont="1" applyFill="1" applyBorder="1" applyAlignment="1">
      <alignment horizontal="left" vertical="center" wrapText="1"/>
    </xf>
    <xf numFmtId="4" fontId="41" fillId="0" borderId="8" xfId="0" applyNumberFormat="1" applyFont="1" applyFill="1" applyBorder="1" applyAlignment="1" applyProtection="1">
      <alignment horizontal="center" vertical="center" wrapText="1"/>
      <protection locked="0"/>
    </xf>
    <xf numFmtId="10" fontId="41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41" fillId="3" borderId="8" xfId="0" applyNumberFormat="1" applyFont="1" applyFill="1" applyBorder="1" applyAlignment="1" applyProtection="1">
      <alignment horizontal="center" vertical="center" wrapText="1"/>
      <protection locked="0"/>
    </xf>
    <xf numFmtId="9" fontId="41" fillId="3" borderId="8" xfId="0" applyNumberFormat="1" applyFont="1" applyFill="1" applyBorder="1" applyAlignment="1" applyProtection="1">
      <alignment horizontal="center" vertical="center" wrapText="1"/>
      <protection locked="0"/>
    </xf>
    <xf numFmtId="4" fontId="83" fillId="0" borderId="4" xfId="0" applyNumberFormat="1" applyFont="1" applyFill="1" applyBorder="1" applyAlignment="1" applyProtection="1">
      <alignment vertical="center" wrapText="1"/>
      <protection locked="0"/>
    </xf>
    <xf numFmtId="0" fontId="24" fillId="3" borderId="0" xfId="0" applyFont="1" applyFill="1" applyAlignment="1">
      <alignment vertical="center"/>
    </xf>
    <xf numFmtId="41" fontId="25" fillId="0" borderId="8" xfId="5" applyNumberFormat="1" applyFont="1" applyFill="1" applyBorder="1" applyAlignment="1">
      <alignment horizontal="right" vertical="center" wrapText="1"/>
    </xf>
    <xf numFmtId="41" fontId="25" fillId="9" borderId="8" xfId="5" applyNumberFormat="1" applyFont="1" applyFill="1" applyBorder="1" applyAlignment="1">
      <alignment horizontal="right" vertical="center" wrapText="1"/>
    </xf>
    <xf numFmtId="164" fontId="0" fillId="3" borderId="0" xfId="5" applyFont="1" applyFill="1"/>
    <xf numFmtId="164" fontId="6" fillId="3" borderId="0" xfId="5" applyFont="1" applyFill="1" applyBorder="1" applyAlignment="1">
      <alignment horizontal="center" vertical="center" wrapText="1"/>
    </xf>
    <xf numFmtId="164" fontId="0" fillId="10" borderId="0" xfId="5" applyFont="1" applyFill="1" applyBorder="1" applyAlignment="1"/>
    <xf numFmtId="164" fontId="0" fillId="10" borderId="22" xfId="5" applyFont="1" applyFill="1" applyBorder="1" applyAlignment="1"/>
    <xf numFmtId="171" fontId="6" fillId="4" borderId="42" xfId="5" applyNumberFormat="1" applyFont="1" applyFill="1" applyBorder="1" applyAlignment="1">
      <alignment horizontal="left" vertical="center" wrapText="1"/>
    </xf>
    <xf numFmtId="170" fontId="7" fillId="3" borderId="0" xfId="5" applyNumberFormat="1" applyFont="1" applyFill="1" applyBorder="1" applyAlignment="1">
      <alignment vertical="center" wrapText="1"/>
    </xf>
    <xf numFmtId="0" fontId="68" fillId="3" borderId="0" xfId="0" applyFont="1" applyFill="1" applyAlignment="1">
      <alignment horizontal="left" vertical="center" wrapText="1"/>
    </xf>
    <xf numFmtId="164" fontId="41" fillId="0" borderId="0" xfId="5" applyFont="1" applyAlignment="1">
      <alignment vertical="center"/>
    </xf>
    <xf numFmtId="172" fontId="68" fillId="4" borderId="1" xfId="0" applyNumberFormat="1" applyFont="1" applyFill="1" applyBorder="1" applyAlignment="1">
      <alignment vertical="center" wrapText="1"/>
    </xf>
    <xf numFmtId="171" fontId="7" fillId="3" borderId="0" xfId="5" applyNumberFormat="1" applyFont="1" applyFill="1" applyBorder="1" applyAlignment="1">
      <alignment horizontal="left" vertical="center" wrapText="1"/>
    </xf>
    <xf numFmtId="171" fontId="7" fillId="3" borderId="0" xfId="5" applyNumberFormat="1" applyFont="1" applyFill="1" applyBorder="1" applyAlignment="1">
      <alignment vertical="center" wrapText="1"/>
    </xf>
    <xf numFmtId="171" fontId="6" fillId="3" borderId="0" xfId="5" applyNumberFormat="1" applyFont="1" applyFill="1" applyBorder="1" applyAlignment="1">
      <alignment horizontal="left" vertical="center" wrapText="1"/>
    </xf>
    <xf numFmtId="0" fontId="0" fillId="0" borderId="0" xfId="0" quotePrefix="1" applyAlignment="1">
      <alignment wrapText="1"/>
    </xf>
    <xf numFmtId="170" fontId="11" fillId="3" borderId="1" xfId="0" applyNumberFormat="1" applyFont="1" applyFill="1" applyBorder="1" applyAlignment="1" applyProtection="1">
      <alignment vertical="center" wrapText="1"/>
      <protection locked="0"/>
    </xf>
    <xf numFmtId="170" fontId="11" fillId="4" borderId="1" xfId="0" applyNumberFormat="1" applyFont="1" applyFill="1" applyBorder="1" applyAlignment="1">
      <alignment vertical="center" wrapText="1"/>
    </xf>
    <xf numFmtId="170" fontId="44" fillId="2" borderId="1" xfId="0" applyNumberFormat="1" applyFont="1" applyFill="1" applyBorder="1" applyAlignment="1">
      <alignment wrapText="1"/>
    </xf>
    <xf numFmtId="0" fontId="0" fillId="3" borderId="0" xfId="0" applyFill="1" applyBorder="1"/>
    <xf numFmtId="4" fontId="83" fillId="3" borderId="0" xfId="0" applyNumberFormat="1" applyFont="1" applyFill="1" applyAlignment="1">
      <alignment vertical="center" wrapText="1"/>
    </xf>
    <xf numFmtId="0" fontId="82" fillId="3" borderId="1" xfId="0" applyFont="1" applyFill="1" applyBorder="1" applyAlignment="1" applyProtection="1">
      <alignment vertical="center" wrapText="1"/>
      <protection locked="0"/>
    </xf>
    <xf numFmtId="0" fontId="41" fillId="0" borderId="86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3" borderId="11" xfId="0" applyFont="1" applyFill="1" applyBorder="1" applyAlignment="1">
      <alignment horizontal="center" vertical="center" wrapText="1"/>
    </xf>
    <xf numFmtId="9" fontId="4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9" fillId="3" borderId="52" xfId="0" applyFont="1" applyFill="1" applyBorder="1" applyAlignment="1">
      <alignment horizontal="left" vertical="center" wrapText="1"/>
    </xf>
    <xf numFmtId="0" fontId="17" fillId="0" borderId="20" xfId="0" applyFont="1" applyBorder="1" applyAlignment="1">
      <alignment horizontal="right" wrapText="1"/>
    </xf>
    <xf numFmtId="0" fontId="17" fillId="0" borderId="20" xfId="0" applyFont="1" applyBorder="1" applyAlignment="1">
      <alignment wrapText="1"/>
    </xf>
    <xf numFmtId="0" fontId="40" fillId="16" borderId="39" xfId="0" applyFont="1" applyFill="1" applyBorder="1" applyAlignment="1">
      <alignment horizontal="center" vertical="center" wrapText="1"/>
    </xf>
    <xf numFmtId="0" fontId="41" fillId="0" borderId="39" xfId="0" applyFont="1" applyBorder="1" applyAlignment="1" applyProtection="1">
      <alignment vertical="center" wrapText="1"/>
      <protection locked="0"/>
    </xf>
    <xf numFmtId="9" fontId="41" fillId="0" borderId="39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39" xfId="0" applyNumberFormat="1" applyFont="1" applyFill="1" applyBorder="1" applyAlignment="1" applyProtection="1">
      <alignment horizontal="center" vertical="center" wrapText="1"/>
      <protection locked="0"/>
    </xf>
    <xf numFmtId="10" fontId="4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39" xfId="0" applyFont="1" applyFill="1" applyBorder="1" applyAlignment="1" applyProtection="1">
      <alignment vertical="center" wrapText="1"/>
      <protection locked="0"/>
    </xf>
    <xf numFmtId="0" fontId="43" fillId="6" borderId="39" xfId="0" applyFont="1" applyFill="1" applyBorder="1" applyAlignment="1">
      <alignment horizontal="center" vertical="center" wrapText="1"/>
    </xf>
    <xf numFmtId="3" fontId="4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39" xfId="0" applyFont="1" applyFill="1" applyBorder="1" applyAlignment="1" applyProtection="1">
      <alignment horizontal="center" vertical="center" wrapText="1"/>
      <protection locked="0"/>
    </xf>
    <xf numFmtId="9" fontId="41" fillId="0" borderId="39" xfId="4" applyFont="1" applyFill="1" applyBorder="1" applyAlignment="1" applyProtection="1">
      <alignment horizontal="center" vertical="center" wrapText="1"/>
      <protection locked="0"/>
    </xf>
    <xf numFmtId="2" fontId="4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41" fillId="3" borderId="42" xfId="0" applyFont="1" applyFill="1" applyBorder="1" applyAlignment="1">
      <alignment horizontal="center" vertical="center" wrapText="1"/>
    </xf>
    <xf numFmtId="1" fontId="41" fillId="3" borderId="42" xfId="0" applyNumberFormat="1" applyFont="1" applyFill="1" applyBorder="1" applyAlignment="1" applyProtection="1">
      <alignment horizontal="center" vertical="center" wrapText="1"/>
      <protection locked="0"/>
    </xf>
    <xf numFmtId="1" fontId="41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85" fillId="3" borderId="0" xfId="0" applyFont="1" applyFill="1"/>
    <xf numFmtId="0" fontId="82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0" xfId="0" applyFont="1" applyFill="1" applyBorder="1" applyAlignment="1" applyProtection="1">
      <alignment vertical="center" wrapText="1"/>
      <protection locked="0"/>
    </xf>
    <xf numFmtId="171" fontId="6" fillId="3" borderId="8" xfId="5" applyNumberFormat="1" applyFont="1" applyFill="1" applyBorder="1" applyAlignment="1">
      <alignment horizontal="right" vertical="center" wrapText="1"/>
    </xf>
    <xf numFmtId="165" fontId="41" fillId="3" borderId="0" xfId="0" applyNumberFormat="1" applyFont="1" applyFill="1" applyAlignment="1">
      <alignment vertical="center"/>
    </xf>
    <xf numFmtId="41" fontId="25" fillId="4" borderId="8" xfId="5" applyNumberFormat="1" applyFont="1" applyFill="1" applyBorder="1" applyAlignment="1">
      <alignment horizontal="right" vertical="center" wrapText="1"/>
    </xf>
    <xf numFmtId="2" fontId="41" fillId="3" borderId="0" xfId="0" applyNumberFormat="1" applyFont="1" applyFill="1" applyAlignment="1">
      <alignment vertical="center"/>
    </xf>
    <xf numFmtId="172" fontId="33" fillId="16" borderId="1" xfId="0" applyNumberFormat="1" applyFont="1" applyFill="1" applyBorder="1" applyAlignment="1">
      <alignment vertical="center" wrapText="1"/>
    </xf>
    <xf numFmtId="170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4" borderId="1" xfId="0" applyNumberFormat="1" applyFont="1" applyFill="1" applyBorder="1" applyAlignment="1">
      <alignment vertical="center" wrapText="1"/>
    </xf>
    <xf numFmtId="169" fontId="41" fillId="0" borderId="0" xfId="4" applyNumberFormat="1" applyFont="1" applyFill="1" applyAlignment="1">
      <alignment vertical="center"/>
    </xf>
    <xf numFmtId="169" fontId="41" fillId="0" borderId="39" xfId="0" applyNumberFormat="1" applyFont="1" applyFill="1" applyBorder="1" applyAlignment="1" applyProtection="1">
      <alignment horizontal="center" vertical="center" wrapText="1"/>
      <protection locked="0"/>
    </xf>
    <xf numFmtId="171" fontId="0" fillId="3" borderId="0" xfId="0" applyNumberFormat="1" applyFill="1"/>
    <xf numFmtId="171" fontId="0" fillId="3" borderId="0" xfId="5" applyNumberFormat="1" applyFont="1" applyFill="1"/>
    <xf numFmtId="174" fontId="6" fillId="4" borderId="39" xfId="5" applyNumberFormat="1" applyFont="1" applyFill="1" applyBorder="1" applyAlignment="1">
      <alignment horizontal="left" vertical="center" wrapText="1"/>
    </xf>
    <xf numFmtId="174" fontId="6" fillId="4" borderId="59" xfId="5" applyNumberFormat="1" applyFont="1" applyFill="1" applyBorder="1" applyAlignment="1">
      <alignment horizontal="right" vertical="center" wrapText="1"/>
    </xf>
    <xf numFmtId="174" fontId="6" fillId="4" borderId="39" xfId="4" applyNumberFormat="1" applyFont="1" applyFill="1" applyBorder="1" applyAlignment="1">
      <alignment horizontal="right" vertical="center" wrapText="1"/>
    </xf>
    <xf numFmtId="174" fontId="6" fillId="4" borderId="43" xfId="4" applyNumberFormat="1" applyFont="1" applyFill="1" applyBorder="1" applyAlignment="1">
      <alignment horizontal="right" vertical="center" wrapText="1"/>
    </xf>
    <xf numFmtId="9" fontId="6" fillId="4" borderId="39" xfId="4" applyFont="1" applyFill="1" applyBorder="1" applyAlignment="1">
      <alignment horizontal="right" vertical="center" wrapText="1"/>
    </xf>
    <xf numFmtId="174" fontId="6" fillId="4" borderId="39" xfId="5" applyNumberFormat="1" applyFont="1" applyFill="1" applyBorder="1" applyAlignment="1">
      <alignment horizontal="right" vertical="center" wrapText="1"/>
    </xf>
    <xf numFmtId="174" fontId="6" fillId="4" borderId="43" xfId="5" applyNumberFormat="1" applyFont="1" applyFill="1" applyBorder="1" applyAlignment="1">
      <alignment horizontal="right" vertical="center" wrapText="1"/>
    </xf>
    <xf numFmtId="43" fontId="49" fillId="0" borderId="0" xfId="0" applyNumberFormat="1" applyFont="1" applyAlignment="1">
      <alignment wrapText="1"/>
    </xf>
    <xf numFmtId="0" fontId="87" fillId="3" borderId="0" xfId="0" applyFont="1" applyFill="1" applyBorder="1" applyAlignment="1">
      <alignment vertical="center" wrapText="1"/>
    </xf>
    <xf numFmtId="3" fontId="11" fillId="0" borderId="0" xfId="0" applyNumberFormat="1" applyFont="1" applyAlignment="1">
      <alignment wrapText="1"/>
    </xf>
    <xf numFmtId="3" fontId="7" fillId="0" borderId="0" xfId="0" applyNumberFormat="1" applyFont="1" applyAlignment="1">
      <alignment wrapText="1"/>
    </xf>
    <xf numFmtId="0" fontId="35" fillId="13" borderId="5" xfId="0" applyFont="1" applyFill="1" applyBorder="1" applyAlignment="1" applyProtection="1">
      <alignment vertical="center"/>
      <protection locked="0"/>
    </xf>
    <xf numFmtId="0" fontId="35" fillId="13" borderId="6" xfId="0" applyFont="1" applyFill="1" applyBorder="1" applyAlignment="1" applyProtection="1">
      <alignment vertical="center"/>
      <protection locked="0"/>
    </xf>
    <xf numFmtId="0" fontId="11" fillId="3" borderId="15" xfId="0" applyFont="1" applyFill="1" applyBorder="1" applyAlignment="1" applyProtection="1">
      <alignment vertical="center" wrapText="1"/>
      <protection locked="0"/>
    </xf>
    <xf numFmtId="0" fontId="11" fillId="3" borderId="26" xfId="0" applyFont="1" applyFill="1" applyBorder="1" applyAlignment="1" applyProtection="1">
      <alignment vertical="center" wrapText="1"/>
      <protection locked="0"/>
    </xf>
    <xf numFmtId="0" fontId="11" fillId="3" borderId="25" xfId="0" applyFont="1" applyFill="1" applyBorder="1" applyAlignment="1" applyProtection="1">
      <alignment vertical="center" wrapText="1"/>
      <protection locked="0"/>
    </xf>
    <xf numFmtId="175" fontId="99" fillId="0" borderId="0" xfId="0" applyNumberFormat="1" applyFont="1" applyAlignment="1">
      <alignment wrapText="1"/>
    </xf>
    <xf numFmtId="175" fontId="49" fillId="0" borderId="0" xfId="0" applyNumberFormat="1" applyFont="1" applyAlignment="1">
      <alignment wrapText="1"/>
    </xf>
    <xf numFmtId="175" fontId="87" fillId="0" borderId="0" xfId="0" applyNumberFormat="1" applyFont="1" applyAlignment="1">
      <alignment wrapText="1"/>
    </xf>
    <xf numFmtId="175" fontId="11" fillId="0" borderId="0" xfId="0" applyNumberFormat="1" applyFont="1" applyAlignment="1">
      <alignment wrapText="1"/>
    </xf>
    <xf numFmtId="173" fontId="68" fillId="0" borderId="1" xfId="0" applyNumberFormat="1" applyFont="1" applyFill="1" applyBorder="1" applyAlignment="1" applyProtection="1">
      <alignment vertical="center" wrapText="1"/>
      <protection locked="0"/>
    </xf>
    <xf numFmtId="173" fontId="69" fillId="3" borderId="1" xfId="0" applyNumberFormat="1" applyFont="1" applyFill="1" applyBorder="1" applyAlignment="1" applyProtection="1">
      <alignment vertical="center" wrapText="1"/>
      <protection locked="0"/>
    </xf>
    <xf numFmtId="173" fontId="69" fillId="0" borderId="1" xfId="0" applyNumberFormat="1" applyFont="1" applyFill="1" applyBorder="1" applyAlignment="1" applyProtection="1">
      <alignment vertical="center" wrapText="1"/>
      <protection locked="0"/>
    </xf>
    <xf numFmtId="176" fontId="49" fillId="0" borderId="0" xfId="0" applyNumberFormat="1" applyFont="1" applyAlignment="1">
      <alignment wrapText="1"/>
    </xf>
    <xf numFmtId="43" fontId="44" fillId="2" borderId="1" xfId="0" applyNumberFormat="1" applyFont="1" applyFill="1" applyBorder="1" applyAlignment="1">
      <alignment wrapText="1"/>
    </xf>
    <xf numFmtId="173" fontId="68" fillId="14" borderId="1" xfId="0" applyNumberFormat="1" applyFont="1" applyFill="1" applyBorder="1" applyAlignment="1" applyProtection="1">
      <alignment vertical="center" wrapText="1"/>
      <protection locked="0"/>
    </xf>
    <xf numFmtId="173" fontId="7" fillId="3" borderId="32" xfId="0" applyNumberFormat="1" applyFont="1" applyFill="1" applyBorder="1" applyAlignment="1" applyProtection="1">
      <alignment vertical="center" wrapText="1"/>
      <protection locked="0"/>
    </xf>
    <xf numFmtId="173" fontId="7" fillId="3" borderId="32" xfId="0" applyNumberFormat="1" applyFont="1" applyFill="1" applyBorder="1" applyAlignment="1" applyProtection="1">
      <alignment vertical="center"/>
      <protection locked="0"/>
    </xf>
    <xf numFmtId="173" fontId="6" fillId="3" borderId="32" xfId="0" applyNumberFormat="1" applyFont="1" applyFill="1" applyBorder="1" applyAlignment="1" applyProtection="1">
      <alignment vertical="center"/>
      <protection locked="0"/>
    </xf>
    <xf numFmtId="173" fontId="6" fillId="18" borderId="32" xfId="0" applyNumberFormat="1" applyFont="1" applyFill="1" applyBorder="1" applyAlignment="1" applyProtection="1">
      <alignment vertical="center"/>
      <protection locked="0"/>
    </xf>
    <xf numFmtId="173" fontId="6" fillId="18" borderId="32" xfId="0" applyNumberFormat="1" applyFont="1" applyFill="1" applyBorder="1" applyAlignment="1" applyProtection="1">
      <alignment vertical="center" wrapText="1"/>
      <protection locked="0"/>
    </xf>
    <xf numFmtId="43" fontId="11" fillId="0" borderId="1" xfId="0" applyNumberFormat="1" applyFont="1" applyFill="1" applyBorder="1" applyAlignment="1" applyProtection="1">
      <alignment vertical="center" wrapText="1"/>
      <protection locked="0"/>
    </xf>
    <xf numFmtId="43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82" fillId="0" borderId="1" xfId="0" applyNumberFormat="1" applyFont="1" applyFill="1" applyBorder="1" applyAlignment="1" applyProtection="1">
      <alignment vertical="center" wrapText="1"/>
      <protection locked="0"/>
    </xf>
    <xf numFmtId="43" fontId="8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9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14" borderId="0" xfId="0" applyFont="1" applyFill="1" applyAlignment="1">
      <alignment horizontal="left" wrapText="1"/>
    </xf>
    <xf numFmtId="0" fontId="12" fillId="4" borderId="19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left" vertical="center" wrapText="1" readingOrder="1"/>
    </xf>
    <xf numFmtId="0" fontId="8" fillId="7" borderId="7" xfId="0" applyFont="1" applyFill="1" applyBorder="1" applyAlignment="1">
      <alignment horizontal="left" vertical="center" wrapText="1" readingOrder="1"/>
    </xf>
    <xf numFmtId="0" fontId="8" fillId="7" borderId="11" xfId="0" applyFont="1" applyFill="1" applyBorder="1" applyAlignment="1">
      <alignment horizontal="left" vertical="center" wrapText="1" readingOrder="1"/>
    </xf>
    <xf numFmtId="0" fontId="30" fillId="6" borderId="9" xfId="0" applyFont="1" applyFill="1" applyBorder="1" applyAlignment="1">
      <alignment horizontal="left" vertical="center" readingOrder="1"/>
    </xf>
    <xf numFmtId="0" fontId="30" fillId="6" borderId="11" xfId="0" applyFont="1" applyFill="1" applyBorder="1" applyAlignment="1">
      <alignment horizontal="left" vertical="center" readingOrder="1"/>
    </xf>
    <xf numFmtId="0" fontId="32" fillId="13" borderId="24" xfId="0" applyFont="1" applyFill="1" applyBorder="1" applyAlignment="1">
      <alignment horizontal="left" vertical="center"/>
    </xf>
    <xf numFmtId="0" fontId="39" fillId="13" borderId="50" xfId="0" applyFont="1" applyFill="1" applyBorder="1" applyAlignment="1">
      <alignment horizontal="left" vertical="center" wrapText="1"/>
    </xf>
    <xf numFmtId="0" fontId="39" fillId="13" borderId="51" xfId="0" applyFont="1" applyFill="1" applyBorder="1" applyAlignment="1">
      <alignment horizontal="left" vertical="center" wrapText="1"/>
    </xf>
    <xf numFmtId="0" fontId="39" fillId="13" borderId="52" xfId="0" applyFont="1" applyFill="1" applyBorder="1" applyAlignment="1">
      <alignment horizontal="left" vertical="center" wrapText="1"/>
    </xf>
    <xf numFmtId="0" fontId="40" fillId="13" borderId="53" xfId="0" applyFont="1" applyFill="1" applyBorder="1" applyAlignment="1">
      <alignment horizontal="left" vertical="center" wrapText="1"/>
    </xf>
    <xf numFmtId="0" fontId="40" fillId="13" borderId="36" xfId="0" applyFont="1" applyFill="1" applyBorder="1" applyAlignment="1">
      <alignment horizontal="left" vertical="center" wrapText="1"/>
    </xf>
    <xf numFmtId="0" fontId="40" fillId="13" borderId="96" xfId="0" applyFont="1" applyFill="1" applyBorder="1" applyAlignment="1">
      <alignment horizontal="left" vertical="center" wrapText="1"/>
    </xf>
    <xf numFmtId="0" fontId="77" fillId="14" borderId="89" xfId="0" applyFont="1" applyFill="1" applyBorder="1" applyAlignment="1">
      <alignment horizontal="left" vertical="center" wrapText="1"/>
    </xf>
    <xf numFmtId="0" fontId="77" fillId="14" borderId="90" xfId="0" applyFont="1" applyFill="1" applyBorder="1" applyAlignment="1">
      <alignment horizontal="left" vertical="center" wrapText="1"/>
    </xf>
    <xf numFmtId="0" fontId="77" fillId="14" borderId="91" xfId="0" applyFont="1" applyFill="1" applyBorder="1" applyAlignment="1">
      <alignment horizontal="left" vertical="center" wrapText="1"/>
    </xf>
    <xf numFmtId="0" fontId="33" fillId="3" borderId="24" xfId="0" applyFont="1" applyFill="1" applyBorder="1" applyAlignment="1">
      <alignment horizontal="left" vertical="center" wrapText="1"/>
    </xf>
    <xf numFmtId="0" fontId="33" fillId="13" borderId="15" xfId="0" applyFont="1" applyFill="1" applyBorder="1" applyAlignment="1">
      <alignment horizontal="center" vertical="center" wrapText="1"/>
    </xf>
    <xf numFmtId="0" fontId="33" fillId="13" borderId="25" xfId="0" applyFont="1" applyFill="1" applyBorder="1" applyAlignment="1">
      <alignment horizontal="center" vertical="center" wrapText="1"/>
    </xf>
    <xf numFmtId="0" fontId="33" fillId="13" borderId="5" xfId="0" applyFont="1" applyFill="1" applyBorder="1" applyAlignment="1">
      <alignment horizontal="center" wrapText="1"/>
    </xf>
    <xf numFmtId="0" fontId="33" fillId="13" borderId="3" xfId="0" applyFont="1" applyFill="1" applyBorder="1" applyAlignment="1">
      <alignment horizontal="center" vertical="center" wrapText="1"/>
    </xf>
    <xf numFmtId="0" fontId="33" fillId="13" borderId="6" xfId="0" applyFont="1" applyFill="1" applyBorder="1" applyAlignment="1">
      <alignment horizontal="center" vertical="center" wrapText="1"/>
    </xf>
    <xf numFmtId="0" fontId="33" fillId="13" borderId="17" xfId="0" applyFont="1" applyFill="1" applyBorder="1" applyAlignment="1">
      <alignment horizontal="center" vertical="center" wrapText="1"/>
    </xf>
    <xf numFmtId="0" fontId="33" fillId="13" borderId="47" xfId="0" applyFont="1" applyFill="1" applyBorder="1" applyAlignment="1">
      <alignment horizontal="center" vertical="center" wrapText="1"/>
    </xf>
    <xf numFmtId="0" fontId="33" fillId="13" borderId="24" xfId="0" applyFont="1" applyFill="1" applyBorder="1" applyAlignment="1">
      <alignment horizontal="left" wrapText="1"/>
    </xf>
    <xf numFmtId="0" fontId="33" fillId="13" borderId="5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 applyProtection="1">
      <alignment vertical="top" wrapText="1"/>
      <protection locked="0"/>
    </xf>
    <xf numFmtId="0" fontId="17" fillId="3" borderId="5" xfId="0" applyFont="1" applyFill="1" applyBorder="1" applyAlignment="1" applyProtection="1">
      <alignment vertical="top" wrapText="1"/>
      <protection locked="0"/>
    </xf>
    <xf numFmtId="0" fontId="17" fillId="3" borderId="6" xfId="0" applyFont="1" applyFill="1" applyBorder="1" applyAlignment="1" applyProtection="1">
      <alignment vertical="top" wrapText="1"/>
      <protection locked="0"/>
    </xf>
    <xf numFmtId="0" fontId="68" fillId="0" borderId="0" xfId="0" applyFont="1" applyBorder="1" applyAlignment="1">
      <alignment horizontal="center" vertical="center" wrapText="1"/>
    </xf>
    <xf numFmtId="0" fontId="33" fillId="13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173" fontId="6" fillId="3" borderId="0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58" fillId="14" borderId="35" xfId="0" applyFont="1" applyFill="1" applyBorder="1" applyAlignment="1">
      <alignment horizontal="left" vertical="center" wrapText="1"/>
    </xf>
    <xf numFmtId="0" fontId="6" fillId="3" borderId="48" xfId="0" applyFont="1" applyFill="1" applyBorder="1" applyAlignment="1">
      <alignment horizontal="left" vertical="center" wrapText="1"/>
    </xf>
    <xf numFmtId="165" fontId="34" fillId="13" borderId="74" xfId="0" applyNumberFormat="1" applyFont="1" applyFill="1" applyBorder="1" applyAlignment="1">
      <alignment horizontal="center" vertical="center" wrapText="1"/>
    </xf>
    <xf numFmtId="165" fontId="34" fillId="13" borderId="75" xfId="0" applyNumberFormat="1" applyFont="1" applyFill="1" applyBorder="1" applyAlignment="1">
      <alignment horizontal="center" vertical="center" wrapText="1"/>
    </xf>
    <xf numFmtId="0" fontId="34" fillId="13" borderId="74" xfId="0" applyFont="1" applyFill="1" applyBorder="1" applyAlignment="1">
      <alignment horizontal="center" vertical="center" wrapText="1"/>
    </xf>
    <xf numFmtId="0" fontId="34" fillId="13" borderId="75" xfId="0" applyFont="1" applyFill="1" applyBorder="1" applyAlignment="1">
      <alignment horizontal="center" vertical="center" wrapText="1"/>
    </xf>
    <xf numFmtId="41" fontId="34" fillId="13" borderId="74" xfId="0" applyNumberFormat="1" applyFont="1" applyFill="1" applyBorder="1" applyAlignment="1">
      <alignment horizontal="center" vertical="center" wrapText="1"/>
    </xf>
    <xf numFmtId="41" fontId="34" fillId="13" borderId="75" xfId="0" applyNumberFormat="1" applyFont="1" applyFill="1" applyBorder="1" applyAlignment="1">
      <alignment horizontal="center" vertical="center" wrapText="1"/>
    </xf>
    <xf numFmtId="0" fontId="34" fillId="13" borderId="76" xfId="0" applyFont="1" applyFill="1" applyBorder="1" applyAlignment="1">
      <alignment horizontal="center" vertical="center" wrapText="1"/>
    </xf>
    <xf numFmtId="0" fontId="34" fillId="13" borderId="77" xfId="0" applyFont="1" applyFill="1" applyBorder="1" applyAlignment="1">
      <alignment horizontal="center" vertical="center" wrapText="1"/>
    </xf>
    <xf numFmtId="0" fontId="50" fillId="13" borderId="21" xfId="0" applyFont="1" applyFill="1" applyBorder="1" applyAlignment="1">
      <alignment horizontal="right" vertical="center" wrapText="1" readingOrder="1"/>
    </xf>
    <xf numFmtId="0" fontId="50" fillId="13" borderId="22" xfId="0" applyFont="1" applyFill="1" applyBorder="1" applyAlignment="1">
      <alignment horizontal="right" vertical="center" wrapText="1" readingOrder="1"/>
    </xf>
    <xf numFmtId="0" fontId="50" fillId="13" borderId="64" xfId="0" applyFont="1" applyFill="1" applyBorder="1" applyAlignment="1">
      <alignment horizontal="right" vertical="center" wrapText="1" readingOrder="1"/>
    </xf>
    <xf numFmtId="0" fontId="0" fillId="3" borderId="0" xfId="0" applyFill="1" applyBorder="1" applyAlignment="1">
      <alignment horizontal="left"/>
    </xf>
    <xf numFmtId="0" fontId="45" fillId="13" borderId="49" xfId="0" applyFont="1" applyFill="1" applyBorder="1" applyAlignment="1">
      <alignment horizontal="left"/>
    </xf>
    <xf numFmtId="0" fontId="45" fillId="13" borderId="36" xfId="0" applyFont="1" applyFill="1" applyBorder="1" applyAlignment="1">
      <alignment horizontal="left"/>
    </xf>
    <xf numFmtId="0" fontId="45" fillId="13" borderId="10" xfId="0" applyFont="1" applyFill="1" applyBorder="1" applyAlignment="1">
      <alignment horizontal="left"/>
    </xf>
    <xf numFmtId="0" fontId="38" fillId="10" borderId="62" xfId="0" applyFont="1" applyFill="1" applyBorder="1" applyAlignment="1">
      <alignment vertical="center"/>
    </xf>
    <xf numFmtId="0" fontId="0" fillId="10" borderId="69" xfId="0" applyFill="1" applyBorder="1" applyAlignment="1">
      <alignment vertical="center"/>
    </xf>
    <xf numFmtId="0" fontId="0" fillId="10" borderId="70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0" fillId="10" borderId="71" xfId="0" applyFill="1" applyBorder="1" applyAlignment="1">
      <alignment vertical="center"/>
    </xf>
    <xf numFmtId="0" fontId="0" fillId="10" borderId="72" xfId="0" applyFill="1" applyBorder="1" applyAlignment="1">
      <alignment vertical="center"/>
    </xf>
    <xf numFmtId="0" fontId="0" fillId="10" borderId="68" xfId="0" applyFill="1" applyBorder="1" applyAlignment="1">
      <alignment vertical="center"/>
    </xf>
    <xf numFmtId="0" fontId="0" fillId="10" borderId="73" xfId="0" applyFill="1" applyBorder="1" applyAlignment="1">
      <alignment vertical="center"/>
    </xf>
    <xf numFmtId="170" fontId="45" fillId="13" borderId="45" xfId="5" applyNumberFormat="1" applyFont="1" applyFill="1" applyBorder="1" applyAlignment="1">
      <alignment horizontal="center" vertical="center" wrapText="1"/>
    </xf>
    <xf numFmtId="170" fontId="45" fillId="13" borderId="8" xfId="5" applyNumberFormat="1" applyFont="1" applyFill="1" applyBorder="1" applyAlignment="1">
      <alignment horizontal="center" vertical="center" wrapText="1"/>
    </xf>
    <xf numFmtId="170" fontId="45" fillId="13" borderId="9" xfId="5" applyNumberFormat="1" applyFont="1" applyFill="1" applyBorder="1" applyAlignment="1">
      <alignment horizontal="center" vertical="center" wrapText="1"/>
    </xf>
    <xf numFmtId="170" fontId="45" fillId="13" borderId="11" xfId="5" applyNumberFormat="1" applyFont="1" applyFill="1" applyBorder="1" applyAlignment="1">
      <alignment horizontal="center" vertical="center" wrapText="1"/>
    </xf>
    <xf numFmtId="170" fontId="45" fillId="13" borderId="8" xfId="5" applyNumberFormat="1" applyFont="1" applyFill="1" applyBorder="1" applyAlignment="1">
      <alignment horizontal="center" vertical="center"/>
    </xf>
    <xf numFmtId="0" fontId="45" fillId="13" borderId="54" xfId="0" applyFont="1" applyFill="1" applyBorder="1" applyAlignment="1">
      <alignment horizontal="center" vertical="center" wrapText="1"/>
    </xf>
    <xf numFmtId="0" fontId="45" fillId="13" borderId="55" xfId="0" applyFont="1" applyFill="1" applyBorder="1" applyAlignment="1">
      <alignment horizontal="center" vertical="center" wrapText="1"/>
    </xf>
    <xf numFmtId="0" fontId="45" fillId="13" borderId="56" xfId="0" applyFont="1" applyFill="1" applyBorder="1" applyAlignment="1">
      <alignment horizontal="center" vertical="center" wrapText="1"/>
    </xf>
    <xf numFmtId="0" fontId="38" fillId="15" borderId="29" xfId="0" applyFont="1" applyFill="1" applyBorder="1" applyAlignment="1">
      <alignment horizontal="center" vertical="center" wrapText="1"/>
    </xf>
    <xf numFmtId="0" fontId="38" fillId="15" borderId="20" xfId="0" applyFont="1" applyFill="1" applyBorder="1" applyAlignment="1">
      <alignment horizontal="center" vertical="center" wrapText="1"/>
    </xf>
    <xf numFmtId="0" fontId="38" fillId="15" borderId="31" xfId="0" applyFont="1" applyFill="1" applyBorder="1" applyAlignment="1">
      <alignment horizontal="center" vertical="center" wrapText="1"/>
    </xf>
    <xf numFmtId="0" fontId="45" fillId="13" borderId="8" xfId="0" applyFont="1" applyFill="1" applyBorder="1" applyAlignment="1">
      <alignment horizontal="center" vertical="center" wrapText="1"/>
    </xf>
    <xf numFmtId="0" fontId="45" fillId="13" borderId="49" xfId="0" applyFont="1" applyFill="1" applyBorder="1" applyAlignment="1">
      <alignment horizontal="center" vertical="center" wrapText="1"/>
    </xf>
    <xf numFmtId="0" fontId="45" fillId="13" borderId="45" xfId="0" applyFont="1" applyFill="1" applyBorder="1" applyAlignment="1">
      <alignment horizontal="center" vertical="center" wrapText="1"/>
    </xf>
    <xf numFmtId="0" fontId="44" fillId="3" borderId="5" xfId="0" applyFont="1" applyFill="1" applyBorder="1" applyAlignment="1">
      <alignment horizontal="left"/>
    </xf>
    <xf numFmtId="0" fontId="45" fillId="3" borderId="50" xfId="0" applyFont="1" applyFill="1" applyBorder="1" applyAlignment="1">
      <alignment horizontal="center" vertical="center" wrapText="1"/>
    </xf>
    <xf numFmtId="0" fontId="45" fillId="3" borderId="51" xfId="0" applyFont="1" applyFill="1" applyBorder="1" applyAlignment="1">
      <alignment horizontal="center" vertical="center" wrapText="1"/>
    </xf>
    <xf numFmtId="0" fontId="45" fillId="3" borderId="52" xfId="0" applyFont="1" applyFill="1" applyBorder="1" applyAlignment="1">
      <alignment horizontal="center" vertical="center" wrapText="1"/>
    </xf>
    <xf numFmtId="0" fontId="38" fillId="15" borderId="54" xfId="0" applyFont="1" applyFill="1" applyBorder="1" applyAlignment="1">
      <alignment horizontal="center" vertical="center" wrapText="1"/>
    </xf>
    <xf numFmtId="0" fontId="38" fillId="15" borderId="19" xfId="0" applyFont="1" applyFill="1" applyBorder="1" applyAlignment="1">
      <alignment horizontal="center" vertical="center" wrapText="1"/>
    </xf>
    <xf numFmtId="0" fontId="38" fillId="15" borderId="58" xfId="0" applyFont="1" applyFill="1" applyBorder="1" applyAlignment="1">
      <alignment horizontal="center" vertical="center" wrapText="1"/>
    </xf>
    <xf numFmtId="0" fontId="45" fillId="13" borderId="39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34" fillId="13" borderId="4" xfId="0" applyFont="1" applyFill="1" applyBorder="1" applyAlignment="1" applyProtection="1">
      <alignment horizontal="left" vertical="center"/>
      <protection locked="0"/>
    </xf>
    <xf numFmtId="0" fontId="34" fillId="13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/>
    </xf>
    <xf numFmtId="0" fontId="61" fillId="13" borderId="8" xfId="0" applyFont="1" applyFill="1" applyBorder="1" applyAlignment="1">
      <alignment horizontal="center" vertical="center" wrapText="1"/>
    </xf>
    <xf numFmtId="0" fontId="61" fillId="13" borderId="8" xfId="0" applyFont="1" applyFill="1" applyBorder="1" applyAlignment="1">
      <alignment horizontal="center" vertical="center"/>
    </xf>
    <xf numFmtId="164" fontId="61" fillId="13" borderId="8" xfId="5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5" fillId="13" borderId="8" xfId="0" applyFont="1" applyFill="1" applyBorder="1" applyAlignment="1">
      <alignment horizontal="center" vertical="center" wrapText="1"/>
    </xf>
    <xf numFmtId="0" fontId="61" fillId="13" borderId="9" xfId="0" applyFont="1" applyFill="1" applyBorder="1" applyAlignment="1">
      <alignment horizontal="center" vertical="center" wrapText="1"/>
    </xf>
    <xf numFmtId="0" fontId="61" fillId="13" borderId="11" xfId="0" applyFont="1" applyFill="1" applyBorder="1" applyAlignment="1">
      <alignment horizontal="center" vertical="center" wrapText="1"/>
    </xf>
    <xf numFmtId="0" fontId="26" fillId="9" borderId="8" xfId="0" applyFont="1" applyFill="1" applyBorder="1" applyAlignment="1">
      <alignment horizontal="right" wrapText="1"/>
    </xf>
    <xf numFmtId="166" fontId="26" fillId="9" borderId="9" xfId="5" applyNumberFormat="1" applyFont="1" applyFill="1" applyBorder="1" applyAlignment="1">
      <alignment horizontal="center" vertical="center" wrapText="1"/>
    </xf>
    <xf numFmtId="166" fontId="26" fillId="9" borderId="11" xfId="5" applyNumberFormat="1" applyFont="1" applyFill="1" applyBorder="1" applyAlignment="1">
      <alignment horizontal="center" vertical="center" wrapText="1"/>
    </xf>
    <xf numFmtId="0" fontId="0" fillId="10" borderId="97" xfId="0" applyFill="1" applyBorder="1" applyAlignment="1">
      <alignment horizontal="left" vertical="top" wrapText="1"/>
    </xf>
    <xf numFmtId="0" fontId="0" fillId="10" borderId="2" xfId="0" applyFill="1" applyBorder="1" applyAlignment="1">
      <alignment horizontal="left" vertical="top" wrapText="1"/>
    </xf>
    <xf numFmtId="0" fontId="0" fillId="10" borderId="98" xfId="0" applyFill="1" applyBorder="1" applyAlignment="1">
      <alignment horizontal="left" vertical="top" wrapText="1"/>
    </xf>
    <xf numFmtId="0" fontId="0" fillId="10" borderId="19" xfId="0" applyFill="1" applyBorder="1" applyAlignment="1">
      <alignment horizontal="left" vertical="top" wrapText="1"/>
    </xf>
    <xf numFmtId="0" fontId="0" fillId="10" borderId="0" xfId="0" applyFill="1" applyBorder="1" applyAlignment="1">
      <alignment horizontal="left" vertical="top" wrapText="1"/>
    </xf>
    <xf numFmtId="0" fontId="0" fillId="10" borderId="20" xfId="0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left" vertical="center"/>
    </xf>
    <xf numFmtId="0" fontId="8" fillId="3" borderId="49" xfId="0" applyFont="1" applyFill="1" applyBorder="1" applyAlignment="1">
      <alignment horizontal="left" vertical="center"/>
    </xf>
    <xf numFmtId="0" fontId="35" fillId="13" borderId="3" xfId="0" applyFont="1" applyFill="1" applyBorder="1" applyAlignment="1" applyProtection="1">
      <alignment horizontal="left" vertical="center"/>
      <protection locked="0"/>
    </xf>
    <xf numFmtId="0" fontId="35" fillId="13" borderId="5" xfId="0" applyFont="1" applyFill="1" applyBorder="1" applyAlignment="1" applyProtection="1">
      <alignment horizontal="left" vertical="center"/>
      <protection locked="0"/>
    </xf>
    <xf numFmtId="0" fontId="35" fillId="13" borderId="62" xfId="0" applyFont="1" applyFill="1" applyBorder="1" applyAlignment="1">
      <alignment horizontal="left" vertical="center"/>
    </xf>
    <xf numFmtId="0" fontId="35" fillId="13" borderId="69" xfId="0" applyFont="1" applyFill="1" applyBorder="1" applyAlignment="1">
      <alignment horizontal="left" vertical="center"/>
    </xf>
    <xf numFmtId="0" fontId="35" fillId="13" borderId="70" xfId="0" applyFont="1" applyFill="1" applyBorder="1" applyAlignment="1">
      <alignment horizontal="left" vertical="center"/>
    </xf>
    <xf numFmtId="0" fontId="0" fillId="10" borderId="93" xfId="0" applyFill="1" applyBorder="1" applyAlignment="1">
      <alignment horizontal="left" vertical="center"/>
    </xf>
    <xf numFmtId="0" fontId="0" fillId="10" borderId="94" xfId="0" applyFill="1" applyBorder="1" applyAlignment="1">
      <alignment horizontal="left" vertical="center"/>
    </xf>
    <xf numFmtId="0" fontId="0" fillId="10" borderId="95" xfId="0" applyFill="1" applyBorder="1" applyAlignment="1">
      <alignment horizontal="left" vertical="center"/>
    </xf>
    <xf numFmtId="0" fontId="34" fillId="13" borderId="20" xfId="0" applyFont="1" applyFill="1" applyBorder="1" applyAlignment="1">
      <alignment horizontal="center" vertical="center" textRotation="90"/>
    </xf>
    <xf numFmtId="0" fontId="34" fillId="13" borderId="23" xfId="0" applyFont="1" applyFill="1" applyBorder="1" applyAlignment="1">
      <alignment horizontal="center" vertical="center" textRotation="90"/>
    </xf>
    <xf numFmtId="41" fontId="34" fillId="13" borderId="84" xfId="0" applyNumberFormat="1" applyFont="1" applyFill="1" applyBorder="1" applyAlignment="1">
      <alignment horizontal="center" vertical="center" wrapText="1"/>
    </xf>
    <xf numFmtId="41" fontId="34" fillId="13" borderId="85" xfId="0" applyNumberFormat="1" applyFont="1" applyFill="1" applyBorder="1" applyAlignment="1">
      <alignment horizontal="center" vertical="center" wrapText="1"/>
    </xf>
    <xf numFmtId="41" fontId="34" fillId="13" borderId="44" xfId="0" applyNumberFormat="1" applyFont="1" applyFill="1" applyBorder="1" applyAlignment="1">
      <alignment horizontal="center" vertical="center" wrapText="1"/>
    </xf>
    <xf numFmtId="41" fontId="34" fillId="13" borderId="38" xfId="0" applyNumberFormat="1" applyFont="1" applyFill="1" applyBorder="1" applyAlignment="1">
      <alignment horizontal="center" vertical="center" wrapText="1"/>
    </xf>
    <xf numFmtId="41" fontId="34" fillId="13" borderId="81" xfId="0" applyNumberFormat="1" applyFont="1" applyFill="1" applyBorder="1" applyAlignment="1">
      <alignment horizontal="center" vertical="center" wrapText="1"/>
    </xf>
    <xf numFmtId="0" fontId="6" fillId="19" borderId="86" xfId="0" applyFont="1" applyFill="1" applyBorder="1" applyAlignment="1">
      <alignment horizontal="center" vertical="center" wrapText="1"/>
    </xf>
    <xf numFmtId="0" fontId="6" fillId="19" borderId="45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6" fillId="19" borderId="8" xfId="0" applyFont="1" applyFill="1" applyBorder="1" applyAlignment="1">
      <alignment horizontal="center" vertical="center" wrapText="1"/>
    </xf>
    <xf numFmtId="0" fontId="6" fillId="19" borderId="46" xfId="0" applyFont="1" applyFill="1" applyBorder="1" applyAlignment="1">
      <alignment horizontal="center" vertical="center" wrapText="1"/>
    </xf>
    <xf numFmtId="0" fontId="6" fillId="19" borderId="42" xfId="0" applyFont="1" applyFill="1" applyBorder="1" applyAlignment="1">
      <alignment horizontal="center" vertical="center" wrapText="1"/>
    </xf>
    <xf numFmtId="0" fontId="34" fillId="13" borderId="46" xfId="0" applyFont="1" applyFill="1" applyBorder="1" applyAlignment="1">
      <alignment horizontal="left" vertical="center" wrapText="1"/>
    </xf>
    <xf numFmtId="0" fontId="34" fillId="13" borderId="83" xfId="0" applyFont="1" applyFill="1" applyBorder="1" applyAlignment="1">
      <alignment horizontal="left" vertical="center" wrapText="1"/>
    </xf>
    <xf numFmtId="0" fontId="6" fillId="19" borderId="61" xfId="0" applyFont="1" applyFill="1" applyBorder="1" applyAlignment="1">
      <alignment horizontal="center" vertical="center" wrapText="1"/>
    </xf>
    <xf numFmtId="0" fontId="6" fillId="19" borderId="4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wrapText="1"/>
    </xf>
    <xf numFmtId="0" fontId="7" fillId="3" borderId="0" xfId="0" applyFont="1" applyFill="1" applyAlignment="1">
      <alignment horizontal="center" wrapText="1"/>
    </xf>
    <xf numFmtId="0" fontId="6" fillId="3" borderId="0" xfId="0" applyFont="1" applyFill="1" applyBorder="1" applyAlignment="1">
      <alignment horizontal="center" vertical="center" wrapText="1" readingOrder="1"/>
    </xf>
    <xf numFmtId="0" fontId="14" fillId="14" borderId="24" xfId="0" applyFont="1" applyFill="1" applyBorder="1" applyAlignment="1">
      <alignment horizontal="left"/>
    </xf>
    <xf numFmtId="0" fontId="34" fillId="13" borderId="29" xfId="0" applyFont="1" applyFill="1" applyBorder="1" applyAlignment="1">
      <alignment horizontal="center" vertical="center" textRotation="90"/>
    </xf>
    <xf numFmtId="0" fontId="34" fillId="13" borderId="30" xfId="0" applyFont="1" applyFill="1" applyBorder="1" applyAlignment="1">
      <alignment horizontal="center" vertical="center" textRotation="90"/>
    </xf>
    <xf numFmtId="0" fontId="34" fillId="13" borderId="31" xfId="0" applyFont="1" applyFill="1" applyBorder="1" applyAlignment="1">
      <alignment horizontal="center" vertical="center" textRotation="90"/>
    </xf>
    <xf numFmtId="41" fontId="34" fillId="13" borderId="78" xfId="0" applyNumberFormat="1" applyFont="1" applyFill="1" applyBorder="1" applyAlignment="1">
      <alignment horizontal="center" vertical="center" wrapText="1"/>
    </xf>
    <xf numFmtId="41" fontId="34" fillId="13" borderId="79" xfId="0" applyNumberFormat="1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left" vertical="center"/>
    </xf>
    <xf numFmtId="0" fontId="8" fillId="3" borderId="81" xfId="0" applyFont="1" applyFill="1" applyBorder="1" applyAlignment="1">
      <alignment horizontal="left" vertical="center"/>
    </xf>
    <xf numFmtId="41" fontId="6" fillId="3" borderId="37" xfId="0" applyNumberFormat="1" applyFont="1" applyFill="1" applyBorder="1" applyAlignment="1">
      <alignment horizontal="left" vertical="center" wrapText="1"/>
    </xf>
    <xf numFmtId="41" fontId="6" fillId="3" borderId="38" xfId="0" applyNumberFormat="1" applyFont="1" applyFill="1" applyBorder="1" applyAlignment="1">
      <alignment horizontal="left" vertical="center" wrapText="1"/>
    </xf>
    <xf numFmtId="41" fontId="6" fillId="3" borderId="10" xfId="0" applyNumberFormat="1" applyFont="1" applyFill="1" applyBorder="1" applyAlignment="1">
      <alignment horizontal="left" vertical="center" wrapText="1"/>
    </xf>
    <xf numFmtId="41" fontId="6" fillId="3" borderId="8" xfId="0" applyNumberFormat="1" applyFont="1" applyFill="1" applyBorder="1" applyAlignment="1">
      <alignment horizontal="left" vertical="center" wrapText="1"/>
    </xf>
    <xf numFmtId="41" fontId="34" fillId="13" borderId="45" xfId="0" applyNumberFormat="1" applyFont="1" applyFill="1" applyBorder="1" applyAlignment="1">
      <alignment horizontal="left" vertical="center" wrapText="1"/>
    </xf>
    <xf numFmtId="41" fontId="34" fillId="13" borderId="49" xfId="0" applyNumberFormat="1" applyFont="1" applyFill="1" applyBorder="1" applyAlignment="1">
      <alignment horizontal="left" vertical="center" wrapText="1"/>
    </xf>
    <xf numFmtId="41" fontId="6" fillId="3" borderId="41" xfId="0" applyNumberFormat="1" applyFont="1" applyFill="1" applyBorder="1" applyAlignment="1">
      <alignment horizontal="left" vertical="center" wrapText="1"/>
    </xf>
    <xf numFmtId="41" fontId="6" fillId="3" borderId="42" xfId="0" applyNumberFormat="1" applyFont="1" applyFill="1" applyBorder="1" applyAlignment="1">
      <alignment horizontal="left" vertical="center" wrapText="1"/>
    </xf>
    <xf numFmtId="0" fontId="13" fillId="14" borderId="0" xfId="0" applyFont="1" applyFill="1" applyAlignment="1">
      <alignment horizontal="left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 applyProtection="1">
      <alignment vertical="center" wrapText="1"/>
      <protection locked="0"/>
    </xf>
    <xf numFmtId="0" fontId="0" fillId="3" borderId="5" xfId="0" applyFont="1" applyFill="1" applyBorder="1" applyAlignment="1" applyProtection="1">
      <alignment vertical="center" wrapText="1"/>
      <protection locked="0"/>
    </xf>
    <xf numFmtId="0" fontId="0" fillId="3" borderId="6" xfId="0" applyFont="1" applyFill="1" applyBorder="1" applyAlignment="1" applyProtection="1">
      <alignment vertical="center" wrapText="1"/>
      <protection locked="0"/>
    </xf>
    <xf numFmtId="0" fontId="5" fillId="3" borderId="3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3" xfId="0" applyFont="1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" fillId="3" borderId="1" xfId="2" applyNumberFormat="1" applyFont="1" applyFill="1" applyBorder="1" applyAlignment="1">
      <alignment horizontal="left" vertical="center"/>
    </xf>
    <xf numFmtId="0" fontId="0" fillId="3" borderId="3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0" fillId="3" borderId="6" xfId="0" applyFill="1" applyBorder="1" applyAlignment="1" applyProtection="1">
      <alignment vertical="top"/>
      <protection locked="0"/>
    </xf>
    <xf numFmtId="0" fontId="7" fillId="3" borderId="1" xfId="0" applyFont="1" applyFill="1" applyBorder="1" applyAlignment="1">
      <alignment horizontal="left" wrapText="1"/>
    </xf>
    <xf numFmtId="0" fontId="29" fillId="0" borderId="0" xfId="0" applyFont="1" applyBorder="1" applyAlignment="1">
      <alignment horizontal="center"/>
    </xf>
    <xf numFmtId="0" fontId="38" fillId="2" borderId="3" xfId="0" applyFont="1" applyFill="1" applyBorder="1" applyAlignment="1">
      <alignment horizontal="center" wrapText="1"/>
    </xf>
    <xf numFmtId="0" fontId="38" fillId="2" borderId="5" xfId="0" applyFont="1" applyFill="1" applyBorder="1" applyAlignment="1">
      <alignment horizontal="center" wrapText="1"/>
    </xf>
    <xf numFmtId="0" fontId="39" fillId="13" borderId="3" xfId="0" applyFont="1" applyFill="1" applyBorder="1" applyAlignment="1">
      <alignment horizontal="left" vertical="center" wrapText="1"/>
    </xf>
    <xf numFmtId="0" fontId="39" fillId="13" borderId="5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 applyProtection="1">
      <alignment horizontal="left" wrapText="1"/>
      <protection locked="0"/>
    </xf>
    <xf numFmtId="0" fontId="11" fillId="3" borderId="5" xfId="0" applyFont="1" applyFill="1" applyBorder="1" applyAlignment="1" applyProtection="1">
      <alignment horizontal="left" wrapText="1"/>
      <protection locked="0"/>
    </xf>
    <xf numFmtId="0" fontId="6" fillId="4" borderId="1" xfId="0" applyFont="1" applyFill="1" applyBorder="1" applyAlignment="1">
      <alignment horizontal="center" wrapText="1"/>
    </xf>
    <xf numFmtId="0" fontId="39" fillId="13" borderId="15" xfId="0" applyFont="1" applyFill="1" applyBorder="1" applyAlignment="1">
      <alignment horizontal="center" vertical="center" wrapText="1"/>
    </xf>
    <xf numFmtId="0" fontId="39" fillId="13" borderId="25" xfId="0" applyFont="1" applyFill="1" applyBorder="1" applyAlignment="1">
      <alignment horizontal="center" vertical="center" wrapText="1"/>
    </xf>
    <xf numFmtId="0" fontId="39" fillId="13" borderId="6" xfId="0" applyFont="1" applyFill="1" applyBorder="1" applyAlignment="1">
      <alignment horizontal="left" vertical="center" wrapText="1"/>
    </xf>
    <xf numFmtId="0" fontId="38" fillId="2" borderId="3" xfId="0" applyFont="1" applyFill="1" applyBorder="1" applyAlignment="1" applyProtection="1">
      <alignment horizontal="left" vertical="center" wrapText="1"/>
      <protection locked="0"/>
    </xf>
    <xf numFmtId="0" fontId="38" fillId="2" borderId="5" xfId="0" applyFont="1" applyFill="1" applyBorder="1" applyAlignment="1" applyProtection="1">
      <alignment horizontal="left" vertical="center" wrapText="1"/>
      <protection locked="0"/>
    </xf>
    <xf numFmtId="0" fontId="38" fillId="3" borderId="5" xfId="0" applyFont="1" applyFill="1" applyBorder="1" applyAlignment="1">
      <alignment horizontal="left" vertical="center" wrapText="1"/>
    </xf>
    <xf numFmtId="0" fontId="39" fillId="13" borderId="3" xfId="0" applyFont="1" applyFill="1" applyBorder="1" applyAlignment="1">
      <alignment horizontal="center" vertical="center" wrapText="1"/>
    </xf>
    <xf numFmtId="0" fontId="39" fillId="13" borderId="5" xfId="0" applyFont="1" applyFill="1" applyBorder="1" applyAlignment="1">
      <alignment horizontal="center" vertical="center" wrapText="1"/>
    </xf>
    <xf numFmtId="0" fontId="39" fillId="13" borderId="6" xfId="0" applyFont="1" applyFill="1" applyBorder="1" applyAlignment="1">
      <alignment horizontal="center" vertical="center" wrapText="1"/>
    </xf>
    <xf numFmtId="0" fontId="39" fillId="13" borderId="26" xfId="0" applyFont="1" applyFill="1" applyBorder="1" applyAlignment="1">
      <alignment horizontal="center" vertical="center" wrapText="1"/>
    </xf>
    <xf numFmtId="166" fontId="39" fillId="13" borderId="15" xfId="0" applyNumberFormat="1" applyFont="1" applyFill="1" applyBorder="1" applyAlignment="1">
      <alignment horizontal="center" vertical="center" wrapText="1"/>
    </xf>
    <xf numFmtId="166" fontId="39" fillId="13" borderId="26" xfId="0" applyNumberFormat="1" applyFont="1" applyFill="1" applyBorder="1" applyAlignment="1">
      <alignment horizontal="center" vertical="center" wrapText="1"/>
    </xf>
    <xf numFmtId="166" fontId="39" fillId="13" borderId="25" xfId="0" applyNumberFormat="1" applyFont="1" applyFill="1" applyBorder="1" applyAlignment="1">
      <alignment horizontal="center" vertical="center" wrapText="1"/>
    </xf>
    <xf numFmtId="0" fontId="39" fillId="13" borderId="16" xfId="0" applyFont="1" applyFill="1" applyBorder="1" applyAlignment="1">
      <alignment horizontal="center" vertical="center" wrapText="1"/>
    </xf>
    <xf numFmtId="0" fontId="39" fillId="13" borderId="92" xfId="0" applyFont="1" applyFill="1" applyBorder="1" applyAlignment="1">
      <alignment horizontal="center" vertical="center" wrapText="1"/>
    </xf>
    <xf numFmtId="0" fontId="39" fillId="13" borderId="3" xfId="0" applyFont="1" applyFill="1" applyBorder="1" applyAlignment="1" applyProtection="1">
      <alignment horizontal="left" vertical="center" wrapText="1"/>
      <protection locked="0"/>
    </xf>
    <xf numFmtId="0" fontId="39" fillId="13" borderId="5" xfId="0" applyFont="1" applyFill="1" applyBorder="1" applyAlignment="1" applyProtection="1">
      <alignment horizontal="left" vertical="center" wrapText="1"/>
      <protection locked="0"/>
    </xf>
    <xf numFmtId="0" fontId="39" fillId="13" borderId="6" xfId="0" applyFont="1" applyFill="1" applyBorder="1" applyAlignment="1" applyProtection="1">
      <alignment horizontal="left" vertical="center" wrapText="1"/>
      <protection locked="0"/>
    </xf>
    <xf numFmtId="0" fontId="38" fillId="2" borderId="3" xfId="0" applyFont="1" applyFill="1" applyBorder="1" applyAlignment="1" applyProtection="1">
      <alignment horizontal="left" wrapText="1"/>
      <protection locked="0"/>
    </xf>
    <xf numFmtId="0" fontId="38" fillId="2" borderId="5" xfId="0" applyFont="1" applyFill="1" applyBorder="1" applyAlignment="1" applyProtection="1">
      <alignment horizontal="left" wrapText="1"/>
      <protection locked="0"/>
    </xf>
    <xf numFmtId="0" fontId="45" fillId="13" borderId="3" xfId="0" applyFont="1" applyFill="1" applyBorder="1" applyAlignment="1" applyProtection="1">
      <alignment horizontal="left" vertical="center"/>
      <protection locked="0"/>
    </xf>
    <xf numFmtId="0" fontId="45" fillId="13" borderId="5" xfId="0" applyFont="1" applyFill="1" applyBorder="1" applyAlignment="1" applyProtection="1">
      <alignment horizontal="left" vertical="center"/>
      <protection locked="0"/>
    </xf>
    <xf numFmtId="0" fontId="38" fillId="14" borderId="24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 applyProtection="1">
      <alignment horizontal="center" vertical="center" wrapText="1"/>
      <protection locked="0"/>
    </xf>
    <xf numFmtId="0" fontId="11" fillId="3" borderId="26" xfId="0" applyFont="1" applyFill="1" applyBorder="1" applyAlignment="1" applyProtection="1">
      <alignment horizontal="center" vertical="center" wrapText="1"/>
      <protection locked="0"/>
    </xf>
    <xf numFmtId="0" fontId="11" fillId="3" borderId="25" xfId="0" applyFont="1" applyFill="1" applyBorder="1" applyAlignment="1" applyProtection="1">
      <alignment horizontal="center" vertical="center" wrapText="1"/>
      <protection locked="0"/>
    </xf>
    <xf numFmtId="43" fontId="11" fillId="3" borderId="15" xfId="0" applyNumberFormat="1" applyFont="1" applyFill="1" applyBorder="1" applyAlignment="1" applyProtection="1">
      <alignment horizontal="center" vertical="center" wrapText="1"/>
      <protection locked="0"/>
    </xf>
    <xf numFmtId="43" fontId="11" fillId="3" borderId="26" xfId="0" applyNumberFormat="1" applyFont="1" applyFill="1" applyBorder="1" applyAlignment="1" applyProtection="1">
      <alignment horizontal="center" vertical="center" wrapText="1"/>
      <protection locked="0"/>
    </xf>
    <xf numFmtId="43" fontId="11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>
      <alignment horizontal="center" wrapText="1"/>
    </xf>
    <xf numFmtId="0" fontId="11" fillId="3" borderId="0" xfId="0" applyFont="1" applyFill="1" applyAlignment="1">
      <alignment horizontal="center" wrapText="1"/>
    </xf>
    <xf numFmtId="0" fontId="38" fillId="14" borderId="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wrapText="1"/>
    </xf>
    <xf numFmtId="0" fontId="68" fillId="0" borderId="0" xfId="0" applyFont="1" applyAlignment="1">
      <alignment horizontal="center" vertical="center" wrapText="1"/>
    </xf>
    <xf numFmtId="0" fontId="38" fillId="2" borderId="3" xfId="0" applyFont="1" applyFill="1" applyBorder="1" applyAlignment="1">
      <alignment horizontal="left" wrapText="1"/>
    </xf>
    <xf numFmtId="0" fontId="38" fillId="2" borderId="5" xfId="0" applyFont="1" applyFill="1" applyBorder="1" applyAlignment="1">
      <alignment horizontal="left" wrapText="1"/>
    </xf>
    <xf numFmtId="0" fontId="86" fillId="3" borderId="4" xfId="0" applyFont="1" applyFill="1" applyBorder="1" applyAlignment="1">
      <alignment horizontal="center" vertical="center" wrapText="1"/>
    </xf>
    <xf numFmtId="0" fontId="86" fillId="3" borderId="0" xfId="0" applyFont="1" applyFill="1" applyBorder="1" applyAlignment="1">
      <alignment horizontal="center" vertical="center" wrapText="1"/>
    </xf>
    <xf numFmtId="0" fontId="87" fillId="3" borderId="0" xfId="0" applyFont="1" applyFill="1" applyBorder="1" applyAlignment="1">
      <alignment horizontal="center" vertical="center" wrapText="1"/>
    </xf>
    <xf numFmtId="0" fontId="68" fillId="3" borderId="4" xfId="0" applyFont="1" applyFill="1" applyBorder="1" applyAlignment="1">
      <alignment horizontal="center" wrapText="1"/>
    </xf>
    <xf numFmtId="0" fontId="68" fillId="3" borderId="0" xfId="0" applyFont="1" applyFill="1" applyAlignment="1">
      <alignment horizontal="center" wrapText="1"/>
    </xf>
    <xf numFmtId="0" fontId="7" fillId="3" borderId="27" xfId="0" applyFont="1" applyFill="1" applyBorder="1" applyAlignment="1">
      <alignment horizontal="left" wrapText="1"/>
    </xf>
    <xf numFmtId="0" fontId="7" fillId="3" borderId="28" xfId="0" applyFont="1" applyFill="1" applyBorder="1" applyAlignment="1">
      <alignment horizontal="left" wrapText="1"/>
    </xf>
    <xf numFmtId="0" fontId="7" fillId="3" borderId="14" xfId="0" applyFont="1" applyFill="1" applyBorder="1" applyAlignment="1">
      <alignment horizontal="left" wrapText="1"/>
    </xf>
    <xf numFmtId="0" fontId="6" fillId="2" borderId="27" xfId="0" applyFont="1" applyFill="1" applyBorder="1" applyAlignment="1">
      <alignment horizontal="left" wrapText="1"/>
    </xf>
    <xf numFmtId="0" fontId="6" fillId="2" borderId="28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6" fillId="3" borderId="27" xfId="0" applyFont="1" applyFill="1" applyBorder="1" applyAlignment="1">
      <alignment horizontal="left" wrapText="1"/>
    </xf>
    <xf numFmtId="0" fontId="6" fillId="3" borderId="28" xfId="0" applyFont="1" applyFill="1" applyBorder="1" applyAlignment="1">
      <alignment horizontal="left" wrapText="1"/>
    </xf>
    <xf numFmtId="0" fontId="6" fillId="3" borderId="14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0" fillId="14" borderId="0" xfId="0" applyFill="1" applyAlignment="1">
      <alignment horizontal="center" wrapText="1"/>
    </xf>
    <xf numFmtId="0" fontId="6" fillId="14" borderId="5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left" wrapText="1"/>
    </xf>
    <xf numFmtId="0" fontId="6" fillId="10" borderId="28" xfId="0" applyFont="1" applyFill="1" applyBorder="1" applyAlignment="1">
      <alignment horizontal="left" wrapText="1"/>
    </xf>
    <xf numFmtId="0" fontId="6" fillId="10" borderId="14" xfId="0" applyFont="1" applyFill="1" applyBorder="1" applyAlignment="1">
      <alignment horizontal="left" wrapText="1"/>
    </xf>
    <xf numFmtId="0" fontId="81" fillId="0" borderId="0" xfId="0" applyFont="1" applyBorder="1" applyAlignment="1">
      <alignment horizontal="center"/>
    </xf>
    <xf numFmtId="0" fontId="39" fillId="3" borderId="3" xfId="0" applyFont="1" applyFill="1" applyBorder="1" applyAlignment="1">
      <alignment horizontal="left" vertical="center" wrapText="1"/>
    </xf>
    <xf numFmtId="0" fontId="39" fillId="3" borderId="5" xfId="0" applyFont="1" applyFill="1" applyBorder="1" applyAlignment="1">
      <alignment horizontal="left" vertical="center" wrapText="1"/>
    </xf>
    <xf numFmtId="175" fontId="86" fillId="3" borderId="0" xfId="0" applyNumberFormat="1" applyFont="1" applyFill="1" applyBorder="1" applyAlignment="1">
      <alignment horizontal="center" vertical="center" wrapText="1"/>
    </xf>
    <xf numFmtId="175" fontId="87" fillId="3" borderId="0" xfId="0" applyNumberFormat="1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left" vertical="center" wrapText="1"/>
    </xf>
    <xf numFmtId="0" fontId="38" fillId="2" borderId="5" xfId="0" applyFont="1" applyFill="1" applyBorder="1" applyAlignment="1">
      <alignment horizontal="left" vertical="center" wrapText="1"/>
    </xf>
    <xf numFmtId="0" fontId="88" fillId="3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92" xfId="0" applyFont="1" applyFill="1" applyBorder="1" applyAlignment="1" applyProtection="1">
      <alignment horizontal="center" vertical="center" wrapText="1"/>
      <protection locked="0"/>
    </xf>
    <xf numFmtId="0" fontId="88" fillId="0" borderId="0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6">
    <cellStyle name="Bom" xfId="1" builtinId="26"/>
    <cellStyle name="Moeda" xfId="2" builtinId="4"/>
    <cellStyle name="Neutra" xfId="3" builtinId="28"/>
    <cellStyle name="Normal" xfId="0" builtinId="0"/>
    <cellStyle name="Porcentagem" xfId="4" builtinId="5"/>
    <cellStyle name="Vírgula" xfId="5" builtinId="3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0000"/>
      <color rgb="FF008080"/>
      <color rgb="FF009999"/>
      <color rgb="FFF2F2F2"/>
      <color rgb="FFFFFFFF"/>
      <color rgb="FFF6FAF4"/>
      <color rgb="FFB9FFFF"/>
      <color rgb="FFD7E9E0"/>
      <color rgb="FFECFCFC"/>
      <color rgb="FFB2ED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5</xdr:row>
      <xdr:rowOff>22860</xdr:rowOff>
    </xdr:from>
    <xdr:to>
      <xdr:col>11</xdr:col>
      <xdr:colOff>579120</xdr:colOff>
      <xdr:row>29</xdr:row>
      <xdr:rowOff>76200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285750</xdr:colOff>
      <xdr:row>11</xdr:row>
      <xdr:rowOff>38100</xdr:rowOff>
    </xdr:from>
    <xdr:to>
      <xdr:col>16</xdr:col>
      <xdr:colOff>304799</xdr:colOff>
      <xdr:row>19</xdr:row>
      <xdr:rowOff>95250</xdr:rowOff>
    </xdr:to>
    <xdr:sp macro="" textlink="">
      <xdr:nvSpPr>
        <xdr:cNvPr id="8" name="Seta para a direita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7048500" y="3086100"/>
          <a:ext cx="2457449" cy="1647825"/>
        </a:xfrm>
        <a:prstGeom prst="rightArrow">
          <a:avLst/>
        </a:prstGeom>
        <a:solidFill>
          <a:srgbClr val="0080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16</xdr:col>
      <xdr:colOff>533400</xdr:colOff>
      <xdr:row>12</xdr:row>
      <xdr:rowOff>161925</xdr:rowOff>
    </xdr:from>
    <xdr:to>
      <xdr:col>21</xdr:col>
      <xdr:colOff>561975</xdr:colOff>
      <xdr:row>18</xdr:row>
      <xdr:rowOff>19050</xdr:rowOff>
    </xdr:to>
    <xdr:sp macro="" textlink="">
      <xdr:nvSpPr>
        <xdr:cNvPr id="10" name="Retângulo de cantos arredondados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9734550" y="3409950"/>
          <a:ext cx="3076575" cy="10477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Clicar duas vezes no objetivo estratégico,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na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figura ao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lado,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que será selecionado e alterar a cor da célula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>
            <a:solidFill>
              <a:schemeClr val="tx1"/>
            </a:solidFill>
            <a:effectLst/>
          </a:endParaRPr>
        </a:p>
        <a:p>
          <a:pPr algn="l"/>
          <a:endParaRPr lang="pt-BR" sz="1100" b="1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19050</xdr:rowOff>
        </xdr:from>
        <xdr:to>
          <xdr:col>11</xdr:col>
          <xdr:colOff>571500</xdr:colOff>
          <xdr:row>28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9525</xdr:colOff>
      <xdr:row>0</xdr:row>
      <xdr:rowOff>104775</xdr:rowOff>
    </xdr:from>
    <xdr:to>
      <xdr:col>11</xdr:col>
      <xdr:colOff>19050</xdr:colOff>
      <xdr:row>2</xdr:row>
      <xdr:rowOff>465263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4775"/>
          <a:ext cx="6867525" cy="104628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1</xdr:row>
      <xdr:rowOff>63500</xdr:rowOff>
    </xdr:from>
    <xdr:to>
      <xdr:col>8</xdr:col>
      <xdr:colOff>1457586</xdr:colOff>
      <xdr:row>4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3750" y="254000"/>
          <a:ext cx="16507086" cy="2540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1262062</xdr:colOff>
      <xdr:row>0</xdr:row>
      <xdr:rowOff>95249</xdr:rowOff>
    </xdr:from>
    <xdr:to>
      <xdr:col>9</xdr:col>
      <xdr:colOff>1333501</xdr:colOff>
      <xdr:row>4</xdr:row>
      <xdr:rowOff>370480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0" y="95249"/>
          <a:ext cx="19311938" cy="294223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0</xdr:row>
      <xdr:rowOff>38100</xdr:rowOff>
    </xdr:from>
    <xdr:to>
      <xdr:col>4</xdr:col>
      <xdr:colOff>2757488</xdr:colOff>
      <xdr:row>5</xdr:row>
      <xdr:rowOff>28204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9300" y="38100"/>
          <a:ext cx="16440150" cy="250470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990600</xdr:colOff>
      <xdr:row>0</xdr:row>
      <xdr:rowOff>95249</xdr:rowOff>
    </xdr:from>
    <xdr:to>
      <xdr:col>3</xdr:col>
      <xdr:colOff>5038725</xdr:colOff>
      <xdr:row>4</xdr:row>
      <xdr:rowOff>494750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4050" y="95249"/>
          <a:ext cx="13125450" cy="199970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13</xdr:col>
      <xdr:colOff>0</xdr:colOff>
      <xdr:row>3</xdr:row>
      <xdr:rowOff>123825</xdr:rowOff>
    </xdr:to>
    <xdr:pic>
      <xdr:nvPicPr>
        <xdr:cNvPr id="2" name="Imagem 2" descr="CAU-BR-timbrado2015-edit-13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230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0</xdr:row>
      <xdr:rowOff>0</xdr:rowOff>
    </xdr:from>
    <xdr:to>
      <xdr:col>4</xdr:col>
      <xdr:colOff>2894358</xdr:colOff>
      <xdr:row>4</xdr:row>
      <xdr:rowOff>95251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8350" y="0"/>
          <a:ext cx="12628908" cy="192405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876300</xdr:colOff>
      <xdr:row>1</xdr:row>
      <xdr:rowOff>133350</xdr:rowOff>
    </xdr:from>
    <xdr:to>
      <xdr:col>6</xdr:col>
      <xdr:colOff>1028700</xdr:colOff>
      <xdr:row>4</xdr:row>
      <xdr:rowOff>163248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0" y="323850"/>
          <a:ext cx="14325600" cy="218254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1009650</xdr:colOff>
      <xdr:row>0</xdr:row>
      <xdr:rowOff>0</xdr:rowOff>
    </xdr:from>
    <xdr:to>
      <xdr:col>4</xdr:col>
      <xdr:colOff>3086100</xdr:colOff>
      <xdr:row>4</xdr:row>
      <xdr:rowOff>80032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3100" y="0"/>
          <a:ext cx="12153900" cy="185168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1262061</xdr:colOff>
      <xdr:row>1</xdr:row>
      <xdr:rowOff>23813</xdr:rowOff>
    </xdr:from>
    <xdr:to>
      <xdr:col>8</xdr:col>
      <xdr:colOff>238124</xdr:colOff>
      <xdr:row>4</xdr:row>
      <xdr:rowOff>66269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49" y="214313"/>
          <a:ext cx="15859125" cy="220939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452436</xdr:colOff>
      <xdr:row>2</xdr:row>
      <xdr:rowOff>1</xdr:rowOff>
    </xdr:from>
    <xdr:to>
      <xdr:col>5</xdr:col>
      <xdr:colOff>419100</xdr:colOff>
      <xdr:row>4</xdr:row>
      <xdr:rowOff>114300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5886" y="381001"/>
          <a:ext cx="13282614" cy="1790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476249</xdr:colOff>
      <xdr:row>0</xdr:row>
      <xdr:rowOff>54429</xdr:rowOff>
    </xdr:from>
    <xdr:to>
      <xdr:col>6</xdr:col>
      <xdr:colOff>516617</xdr:colOff>
      <xdr:row>4</xdr:row>
      <xdr:rowOff>167822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49" y="54429"/>
          <a:ext cx="7710714" cy="11747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1</xdr:row>
      <xdr:rowOff>-1</xdr:rowOff>
    </xdr:from>
    <xdr:to>
      <xdr:col>3</xdr:col>
      <xdr:colOff>2914784</xdr:colOff>
      <xdr:row>4</xdr:row>
      <xdr:rowOff>23812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8687" y="190499"/>
          <a:ext cx="12034972" cy="1833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380998</xdr:colOff>
      <xdr:row>0</xdr:row>
      <xdr:rowOff>0</xdr:rowOff>
    </xdr:from>
    <xdr:to>
      <xdr:col>2</xdr:col>
      <xdr:colOff>3714750</xdr:colOff>
      <xdr:row>1</xdr:row>
      <xdr:rowOff>1445223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561" y="0"/>
          <a:ext cx="11049002" cy="16833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57150</xdr:rowOff>
    </xdr:from>
    <xdr:to>
      <xdr:col>4</xdr:col>
      <xdr:colOff>4397942</xdr:colOff>
      <xdr:row>1</xdr:row>
      <xdr:rowOff>876300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57150"/>
          <a:ext cx="11922692" cy="11620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168088</xdr:colOff>
      <xdr:row>0</xdr:row>
      <xdr:rowOff>0</xdr:rowOff>
    </xdr:from>
    <xdr:to>
      <xdr:col>5</xdr:col>
      <xdr:colOff>592792</xdr:colOff>
      <xdr:row>2</xdr:row>
      <xdr:rowOff>326823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735" y="0"/>
          <a:ext cx="6264089" cy="9543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130969</xdr:colOff>
      <xdr:row>0</xdr:row>
      <xdr:rowOff>35719</xdr:rowOff>
    </xdr:from>
    <xdr:to>
      <xdr:col>3</xdr:col>
      <xdr:colOff>2381251</xdr:colOff>
      <xdr:row>3</xdr:row>
      <xdr:rowOff>84058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69" y="35719"/>
          <a:ext cx="6881813" cy="10484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24423</xdr:rowOff>
    </xdr:from>
    <xdr:to>
      <xdr:col>4</xdr:col>
      <xdr:colOff>1001346</xdr:colOff>
      <xdr:row>2</xdr:row>
      <xdr:rowOff>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058" y="24423"/>
          <a:ext cx="6985000" cy="106418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6</xdr:col>
      <xdr:colOff>11907</xdr:colOff>
      <xdr:row>3</xdr:row>
      <xdr:rowOff>44356</xdr:rowOff>
    </xdr:to>
    <xdr:pic>
      <xdr:nvPicPr>
        <xdr:cNvPr id="6145" name="Imagem 2" descr="CAU-BR-timbrado2015-edit-13">
          <a:extLst>
            <a:ext uri="{FF2B5EF4-FFF2-40B4-BE49-F238E27FC236}">
              <a16:creationId xmlns:a16="http://schemas.microsoft.com/office/drawing/2014/main" xmlns="" id="{00000000-0008-0000-08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0406062" cy="865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19050</xdr:rowOff>
    </xdr:from>
    <xdr:to>
      <xdr:col>10</xdr:col>
      <xdr:colOff>50828</xdr:colOff>
      <xdr:row>3</xdr:row>
      <xdr:rowOff>135499</xdr:rowOff>
    </xdr:to>
    <xdr:pic>
      <xdr:nvPicPr>
        <xdr:cNvPr id="17" name="Imagem 16" descr="CAU-BR-timbrado2015-edit-13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9223403" cy="697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SESSORIA%20DE%20PLANEJAMENTO%20E%20GESTAO%20DA%20ESTRATEGIA/2016/Quadrimestral/CAU%20UF/MODELO%20DO%20RELAT&#211;RIO/Modelo%20de%20Relat&#243;rio%20Quadrimestral%202016-%20CAUUF_1&#186;Q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rograma&#231;&#227;o/Reprograma&#231;&#227;o%202016_CAU_DF%2023%2009_3&#170;%20vers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1- USOS E FONTES"/>
      <sheetName val="2- OBJETIVOS E METAS"/>
      <sheetName val="3-INDICADORES"/>
      <sheetName val="4 - RESULTADOS E DESEMP. OP"/>
      <sheetName val="5- PROJETO X ATIVIDADE"/>
      <sheetName val="6- LIMITES ESTRATÉGICOS"/>
      <sheetName val="7-CONSIDERAÇÕES FINAIS"/>
      <sheetName val="Plan1"/>
      <sheetName val="Matriz Objetivos x Projetos"/>
    </sheetNames>
    <sheetDataSet>
      <sheetData sheetId="0"/>
      <sheetData sheetId="1"/>
      <sheetData sheetId="2">
        <row r="1">
          <cell r="A1" t="str">
            <v>CAU/.....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Estratégico"/>
      <sheetName val="Matriz Objetivos x Projetos"/>
      <sheetName val="Indicadores e Metas"/>
      <sheetName val="Quadro Geral"/>
      <sheetName val="Anexo_1.1_Usos e Fontes"/>
      <sheetName val="Quadro Geral-B"/>
      <sheetName val="Anexo_1.2_ Elemento de Despesas"/>
      <sheetName val="Anexo_1.3_Limites Estratégicos"/>
      <sheetName val="Anexo_1.4_Dados"/>
      <sheetName val="Anexo 1.4-Quadro Descritivo FUN"/>
      <sheetName val="Anexo 1.4-Quadro Descritivo FIS"/>
      <sheetName val="Anexo 1.4-Quadro Descritivo GET"/>
      <sheetName val="Anexo 1.4-Quadro Descritivo COM"/>
      <sheetName val="Anexo 1.4-Quadro Descritivo PAT"/>
      <sheetName val="Anexo 1.4-Quadro Descritivo FA"/>
      <sheetName val="Anexo 1.4-Quadro Descritivo CAP"/>
      <sheetName val="Anexo 1.4-Quadro Descritivo RC"/>
      <sheetName val="Anexo 1.4-Quadro Descritivo CSC"/>
      <sheetName val="Anexo 1.6_Elemento de Despes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PowerPoint_Slide1.sld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9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0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4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6.bin"/><Relationship Id="rId1" Type="http://schemas.openxmlformats.org/officeDocument/2006/relationships/externalLinkPath" Target="xlFile://Root/ASSESSORIA%20DE%20PLANEJAMENTO%20E%20GESTAO%20DA%20ESTRATEGIA/2016/Quadrimestral/CAU%20UF/MODELO%20DO%20RELAT&#211;RIO/Modelo%20de%20Relat&#243;rio%20Quadrimestral%202016-%20CAUUF_1&#186;Q.xls" TargetMode="External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S32"/>
  <sheetViews>
    <sheetView showGridLines="0" zoomScaleNormal="100" zoomScaleSheetLayoutView="90" workbookViewId="0">
      <selection activeCell="L29" sqref="B1:L29"/>
    </sheetView>
  </sheetViews>
  <sheetFormatPr defaultRowHeight="15" x14ac:dyDescent="0.25"/>
  <cols>
    <col min="1" max="1" width="0.85546875" customWidth="1"/>
  </cols>
  <sheetData>
    <row r="2" spans="2:17" ht="39" customHeight="1" x14ac:dyDescent="0.25"/>
    <row r="3" spans="2:17" ht="44.25" customHeight="1" x14ac:dyDescent="0.25"/>
    <row r="4" spans="2:17" s="45" customFormat="1" ht="50.25" hidden="1" customHeight="1" x14ac:dyDescent="0.25">
      <c r="B4" s="450" t="s">
        <v>0</v>
      </c>
      <c r="C4" s="450"/>
      <c r="D4" s="450"/>
      <c r="E4" s="450"/>
      <c r="F4" s="450"/>
      <c r="G4" s="450"/>
      <c r="H4" s="450"/>
      <c r="I4" s="450"/>
      <c r="J4" s="450"/>
      <c r="K4" s="450"/>
      <c r="L4" s="450"/>
    </row>
    <row r="5" spans="2:17" ht="21" x14ac:dyDescent="0.25">
      <c r="B5" s="451" t="s">
        <v>428</v>
      </c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" t="s">
        <v>480</v>
      </c>
      <c r="N5" s="45"/>
      <c r="O5" s="45"/>
      <c r="P5" s="45"/>
      <c r="Q5" s="45"/>
    </row>
    <row r="6" spans="2:17" ht="15.75" customHeight="1" x14ac:dyDescent="0.25">
      <c r="B6" s="443"/>
      <c r="C6" s="444"/>
      <c r="D6" s="444"/>
      <c r="E6" s="444"/>
      <c r="F6" s="444"/>
      <c r="G6" s="444"/>
      <c r="H6" s="444"/>
      <c r="I6" s="444"/>
      <c r="J6" s="445"/>
    </row>
    <row r="7" spans="2:17" ht="15.75" customHeight="1" x14ac:dyDescent="0.25">
      <c r="B7" s="443"/>
      <c r="C7" s="444"/>
      <c r="D7" s="444"/>
      <c r="E7" s="444"/>
      <c r="F7" s="444"/>
      <c r="G7" s="444"/>
      <c r="H7" s="444"/>
      <c r="I7" s="444"/>
      <c r="J7" s="445"/>
    </row>
    <row r="8" spans="2:17" ht="15.75" customHeight="1" x14ac:dyDescent="0.25">
      <c r="B8" s="443"/>
      <c r="C8" s="444"/>
      <c r="D8" s="444"/>
      <c r="E8" s="444"/>
      <c r="F8" s="444"/>
      <c r="G8" s="444"/>
      <c r="H8" s="444"/>
      <c r="I8" s="444"/>
      <c r="J8" s="445"/>
    </row>
    <row r="9" spans="2:17" ht="15.75" customHeight="1" x14ac:dyDescent="0.25">
      <c r="B9" s="443"/>
      <c r="C9" s="444"/>
      <c r="D9" s="444"/>
      <c r="E9" s="444"/>
      <c r="F9" s="444"/>
      <c r="G9" s="444"/>
      <c r="H9" s="444"/>
      <c r="I9" s="444"/>
      <c r="J9" s="445"/>
    </row>
    <row r="10" spans="2:17" ht="15.75" customHeight="1" x14ac:dyDescent="0.25">
      <c r="B10" s="443"/>
      <c r="C10" s="444"/>
      <c r="D10" s="444"/>
      <c r="E10" s="444"/>
      <c r="F10" s="444"/>
      <c r="G10" s="444"/>
      <c r="H10" s="444"/>
      <c r="I10" s="444"/>
      <c r="J10" s="445"/>
    </row>
    <row r="11" spans="2:17" ht="15.75" customHeight="1" x14ac:dyDescent="0.25">
      <c r="B11" s="443"/>
      <c r="C11" s="444"/>
      <c r="D11" s="444"/>
      <c r="E11" s="444"/>
      <c r="F11" s="444"/>
      <c r="G11" s="444"/>
      <c r="H11" s="444"/>
      <c r="I11" s="444"/>
      <c r="J11" s="445"/>
    </row>
    <row r="12" spans="2:17" ht="15.75" customHeight="1" x14ac:dyDescent="0.25">
      <c r="B12" s="443"/>
      <c r="C12" s="444"/>
      <c r="D12" s="444"/>
      <c r="E12" s="444"/>
      <c r="F12" s="444"/>
      <c r="G12" s="444"/>
      <c r="H12" s="444"/>
      <c r="I12" s="444"/>
      <c r="J12" s="445"/>
    </row>
    <row r="13" spans="2:17" ht="15.75" customHeight="1" x14ac:dyDescent="0.25">
      <c r="B13" s="443"/>
      <c r="C13" s="444"/>
      <c r="D13" s="444"/>
      <c r="E13" s="444"/>
      <c r="F13" s="444"/>
      <c r="G13" s="444"/>
      <c r="H13" s="444"/>
      <c r="I13" s="444"/>
      <c r="J13" s="445"/>
    </row>
    <row r="14" spans="2:17" ht="15.75" customHeight="1" x14ac:dyDescent="0.25">
      <c r="B14" s="443"/>
      <c r="C14" s="444"/>
      <c r="D14" s="444"/>
      <c r="E14" s="444"/>
      <c r="F14" s="444"/>
      <c r="G14" s="444"/>
      <c r="H14" s="444"/>
      <c r="I14" s="444"/>
      <c r="J14" s="445"/>
    </row>
    <row r="15" spans="2:17" ht="15.75" customHeight="1" x14ac:dyDescent="0.25">
      <c r="B15" s="443"/>
      <c r="C15" s="444"/>
      <c r="D15" s="444"/>
      <c r="E15" s="444"/>
      <c r="F15" s="444"/>
      <c r="G15" s="444"/>
      <c r="H15" s="444"/>
      <c r="I15" s="444"/>
      <c r="J15" s="445"/>
    </row>
    <row r="16" spans="2:17" ht="15.75" customHeight="1" x14ac:dyDescent="0.25">
      <c r="B16" s="443"/>
      <c r="C16" s="444"/>
      <c r="D16" s="444"/>
      <c r="E16" s="444"/>
      <c r="F16" s="444"/>
      <c r="G16" s="444"/>
      <c r="H16" s="444"/>
      <c r="I16" s="444"/>
      <c r="J16" s="445"/>
    </row>
    <row r="17" spans="2:19" x14ac:dyDescent="0.25">
      <c r="B17" s="443"/>
      <c r="C17" s="444"/>
      <c r="D17" s="444"/>
      <c r="E17" s="444"/>
      <c r="F17" s="444"/>
      <c r="G17" s="444"/>
      <c r="H17" s="444"/>
      <c r="I17" s="444"/>
      <c r="J17" s="445"/>
    </row>
    <row r="18" spans="2:19" ht="15.75" customHeight="1" x14ac:dyDescent="0.25">
      <c r="B18" s="443"/>
      <c r="C18" s="444"/>
      <c r="D18" s="444"/>
      <c r="E18" s="444"/>
      <c r="F18" s="444"/>
      <c r="G18" s="444"/>
      <c r="H18" s="444"/>
      <c r="I18" s="444"/>
      <c r="J18" s="445"/>
    </row>
    <row r="19" spans="2:19" ht="15.75" customHeight="1" x14ac:dyDescent="0.25">
      <c r="B19" s="443"/>
      <c r="C19" s="444"/>
      <c r="D19" s="444"/>
      <c r="E19" s="444"/>
      <c r="F19" s="444"/>
      <c r="G19" s="444"/>
      <c r="H19" s="444"/>
      <c r="I19" s="444"/>
      <c r="J19" s="445"/>
    </row>
    <row r="20" spans="2:19" ht="15.75" customHeight="1" x14ac:dyDescent="0.25">
      <c r="B20" s="443"/>
      <c r="C20" s="444"/>
      <c r="D20" s="444"/>
      <c r="E20" s="444"/>
      <c r="F20" s="444"/>
      <c r="G20" s="444"/>
      <c r="H20" s="444"/>
      <c r="I20" s="444"/>
      <c r="J20" s="445"/>
    </row>
    <row r="21" spans="2:19" ht="15.75" customHeight="1" x14ac:dyDescent="0.25">
      <c r="B21" s="443"/>
      <c r="C21" s="444"/>
      <c r="D21" s="444"/>
      <c r="E21" s="444"/>
      <c r="F21" s="444"/>
      <c r="G21" s="444"/>
      <c r="H21" s="444"/>
      <c r="I21" s="444"/>
      <c r="J21" s="445"/>
    </row>
    <row r="22" spans="2:19" ht="15.75" customHeight="1" x14ac:dyDescent="0.25">
      <c r="B22" s="443"/>
      <c r="C22" s="444"/>
      <c r="D22" s="444"/>
      <c r="E22" s="444"/>
      <c r="F22" s="444"/>
      <c r="G22" s="444"/>
      <c r="H22" s="444"/>
      <c r="I22" s="444"/>
      <c r="J22" s="445"/>
    </row>
    <row r="23" spans="2:19" ht="15.75" customHeight="1" x14ac:dyDescent="0.25">
      <c r="B23" s="443"/>
      <c r="C23" s="444"/>
      <c r="D23" s="444"/>
      <c r="E23" s="444"/>
      <c r="F23" s="444"/>
      <c r="G23" s="444"/>
      <c r="H23" s="444"/>
      <c r="I23" s="444"/>
      <c r="J23" s="445"/>
    </row>
    <row r="24" spans="2:19" ht="15.75" customHeight="1" x14ac:dyDescent="0.25">
      <c r="B24" s="443"/>
      <c r="C24" s="444"/>
      <c r="D24" s="444"/>
      <c r="E24" s="444"/>
      <c r="F24" s="444"/>
      <c r="G24" s="444"/>
      <c r="H24" s="444"/>
      <c r="I24" s="444"/>
      <c r="J24" s="445"/>
    </row>
    <row r="25" spans="2:19" ht="15.75" customHeight="1" x14ac:dyDescent="0.25">
      <c r="B25" s="443"/>
      <c r="C25" s="444"/>
      <c r="D25" s="444"/>
      <c r="E25" s="444"/>
      <c r="F25" s="444"/>
      <c r="G25" s="444"/>
      <c r="H25" s="444"/>
      <c r="I25" s="444"/>
      <c r="J25" s="445"/>
    </row>
    <row r="26" spans="2:19" ht="15.75" customHeight="1" x14ac:dyDescent="0.25">
      <c r="B26" s="443"/>
      <c r="C26" s="444"/>
      <c r="D26" s="444"/>
      <c r="E26" s="444"/>
      <c r="F26" s="444"/>
      <c r="G26" s="444"/>
      <c r="H26" s="444"/>
      <c r="I26" s="444"/>
      <c r="J26" s="445"/>
    </row>
    <row r="27" spans="2:19" x14ac:dyDescent="0.25">
      <c r="B27" s="443"/>
      <c r="C27" s="444"/>
      <c r="D27" s="444"/>
      <c r="E27" s="444"/>
      <c r="F27" s="444"/>
      <c r="G27" s="444"/>
      <c r="H27" s="444"/>
      <c r="I27" s="444"/>
      <c r="J27" s="445"/>
    </row>
    <row r="28" spans="2:19" ht="15.75" customHeight="1" thickBot="1" x14ac:dyDescent="0.3">
      <c r="B28" s="446"/>
      <c r="C28" s="447"/>
      <c r="D28" s="447"/>
      <c r="E28" s="447"/>
      <c r="F28" s="447"/>
      <c r="G28" s="447"/>
      <c r="H28" s="447"/>
      <c r="I28" s="447"/>
      <c r="J28" s="448"/>
    </row>
    <row r="29" spans="2:19" x14ac:dyDescent="0.25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1" spans="2:19" ht="42.75" customHeight="1" x14ac:dyDescent="0.25">
      <c r="B31" s="449"/>
      <c r="C31" s="449"/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449"/>
      <c r="O31" s="449"/>
      <c r="P31" s="449"/>
      <c r="Q31" s="449"/>
    </row>
    <row r="32" spans="2:19" x14ac:dyDescent="0.25">
      <c r="B32" s="449"/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  <c r="P32" s="449"/>
      <c r="Q32" s="449"/>
    </row>
  </sheetData>
  <mergeCells count="4">
    <mergeCell ref="B6:J28"/>
    <mergeCell ref="B31:Q32"/>
    <mergeCell ref="B4:L4"/>
    <mergeCell ref="B5:L5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owerPoint.Slide.12" shapeId="1025" r:id="rId4">
          <objectPr defaultSize="0" autoPict="0" r:id="rId5">
            <anchor moveWithCells="1">
              <from>
                <xdr:col>1</xdr:col>
                <xdr:colOff>0</xdr:colOff>
                <xdr:row>5</xdr:row>
                <xdr:rowOff>19050</xdr:rowOff>
              </from>
              <to>
                <xdr:col>11</xdr:col>
                <xdr:colOff>571500</xdr:colOff>
                <xdr:row>28</xdr:row>
                <xdr:rowOff>28575</xdr:rowOff>
              </to>
            </anchor>
          </objectPr>
        </oleObject>
      </mc:Choice>
      <mc:Fallback>
        <oleObject progId="PowerPoint.Slide.12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="80" zoomScaleNormal="80" workbookViewId="0">
      <selection activeCell="H43" sqref="H43"/>
    </sheetView>
  </sheetViews>
  <sheetFormatPr defaultColWidth="9.140625" defaultRowHeight="15" x14ac:dyDescent="0.25"/>
  <cols>
    <col min="1" max="11" width="13.85546875" style="45" customWidth="1"/>
    <col min="12" max="12" width="8.85546875" style="45" customWidth="1"/>
    <col min="13" max="16384" width="9.140625" style="45"/>
  </cols>
  <sheetData>
    <row r="2" spans="1:1" ht="15.75" x14ac:dyDescent="0.25">
      <c r="A2" s="280"/>
    </row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4:R55"/>
  <sheetViews>
    <sheetView showGridLines="0" topLeftCell="B32" zoomScale="40" zoomScaleNormal="40" zoomScaleSheetLayoutView="50" workbookViewId="0">
      <selection activeCell="O34" sqref="O34"/>
    </sheetView>
  </sheetViews>
  <sheetFormatPr defaultColWidth="9.140625" defaultRowHeight="15" x14ac:dyDescent="0.25"/>
  <cols>
    <col min="1" max="1" width="12.140625" style="2" customWidth="1"/>
    <col min="2" max="2" width="62.7109375" style="2" customWidth="1"/>
    <col min="3" max="3" width="72.140625" style="2" customWidth="1"/>
    <col min="4" max="4" width="77.42578125" style="2" customWidth="1"/>
    <col min="5" max="5" width="63.5703125" style="2" hidden="1" customWidth="1"/>
    <col min="6" max="6" width="25.5703125" style="2" hidden="1" customWidth="1"/>
    <col min="7" max="7" width="27.5703125" style="2" hidden="1" customWidth="1"/>
    <col min="8" max="8" width="27.140625" style="2" hidden="1" customWidth="1"/>
    <col min="9" max="9" width="24.7109375" style="2" customWidth="1"/>
    <col min="10" max="10" width="26.85546875" style="2" customWidth="1"/>
    <col min="11" max="11" width="15.28515625" style="2" customWidth="1"/>
    <col min="12" max="12" width="19" style="2" customWidth="1"/>
    <col min="13" max="13" width="34.42578125" style="2" hidden="1" customWidth="1"/>
    <col min="14" max="14" width="25.85546875" style="4" customWidth="1"/>
    <col min="15" max="15" width="47" style="2" customWidth="1"/>
    <col min="16" max="16" width="9.140625" style="2"/>
    <col min="17" max="17" width="26.5703125" style="2" bestFit="1" customWidth="1"/>
    <col min="18" max="20" width="9.140625" style="2"/>
    <col min="21" max="21" width="14" style="2" bestFit="1" customWidth="1"/>
    <col min="22" max="16384" width="9.140625" style="2"/>
  </cols>
  <sheetData>
    <row r="4" spans="2:18" ht="176.25" customHeight="1" x14ac:dyDescent="0.25"/>
    <row r="6" spans="2:18" ht="103.5" customHeight="1" x14ac:dyDescent="0.25">
      <c r="B6" s="661" t="s">
        <v>274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</row>
    <row r="7" spans="2:18" ht="26.25" hidden="1" x14ac:dyDescent="0.25">
      <c r="B7" s="663" t="s">
        <v>275</v>
      </c>
      <c r="C7" s="663"/>
      <c r="D7" s="663"/>
      <c r="E7" s="663"/>
      <c r="F7" s="663"/>
      <c r="G7" s="663"/>
      <c r="H7" s="663"/>
      <c r="I7" s="663"/>
      <c r="J7" s="663"/>
      <c r="K7" s="663"/>
      <c r="L7" s="663"/>
      <c r="M7" s="663"/>
      <c r="N7" s="663"/>
    </row>
    <row r="8" spans="2:18" ht="48.75" customHeight="1" x14ac:dyDescent="0.4">
      <c r="B8" s="656" t="s">
        <v>249</v>
      </c>
      <c r="C8" s="657"/>
      <c r="D8" s="657"/>
      <c r="E8" s="657"/>
      <c r="F8" s="657"/>
      <c r="G8" s="658"/>
      <c r="H8" s="659" t="s">
        <v>369</v>
      </c>
      <c r="I8" s="660"/>
      <c r="J8" s="660"/>
      <c r="K8" s="660"/>
      <c r="L8" s="660"/>
      <c r="M8" s="660"/>
      <c r="N8" s="660"/>
    </row>
    <row r="9" spans="2:18" ht="48.75" customHeight="1" x14ac:dyDescent="0.25">
      <c r="B9" s="656" t="s">
        <v>276</v>
      </c>
      <c r="C9" s="657"/>
      <c r="D9" s="657"/>
      <c r="E9" s="657"/>
      <c r="F9" s="657"/>
      <c r="G9" s="658"/>
      <c r="H9" s="644" t="s">
        <v>410</v>
      </c>
      <c r="I9" s="645"/>
      <c r="J9" s="645"/>
      <c r="K9" s="645"/>
      <c r="L9" s="645"/>
      <c r="M9" s="645"/>
      <c r="N9" s="645"/>
    </row>
    <row r="10" spans="2:18" ht="48.75" customHeight="1" x14ac:dyDescent="0.4">
      <c r="B10" s="656" t="s">
        <v>277</v>
      </c>
      <c r="C10" s="657"/>
      <c r="D10" s="657"/>
      <c r="E10" s="657"/>
      <c r="F10" s="657"/>
      <c r="G10" s="658"/>
      <c r="H10" s="660" t="s">
        <v>411</v>
      </c>
      <c r="I10" s="660"/>
      <c r="J10" s="660"/>
      <c r="K10" s="660"/>
      <c r="L10" s="660"/>
      <c r="M10" s="660"/>
      <c r="N10" s="660"/>
    </row>
    <row r="11" spans="2:18" ht="48.75" customHeight="1" x14ac:dyDescent="0.25">
      <c r="B11" s="656" t="s">
        <v>278</v>
      </c>
      <c r="C11" s="657"/>
      <c r="D11" s="657"/>
      <c r="E11" s="657"/>
      <c r="F11" s="657"/>
      <c r="G11" s="658"/>
      <c r="H11" s="644" t="s">
        <v>412</v>
      </c>
      <c r="I11" s="645"/>
      <c r="J11" s="645"/>
      <c r="K11" s="645"/>
      <c r="L11" s="645"/>
      <c r="M11" s="645"/>
      <c r="N11" s="645"/>
    </row>
    <row r="12" spans="2:18" ht="58.5" customHeight="1" x14ac:dyDescent="0.4">
      <c r="B12" s="636" t="s">
        <v>279</v>
      </c>
      <c r="C12" s="637"/>
      <c r="D12" s="637"/>
      <c r="E12" s="637"/>
      <c r="F12" s="637"/>
      <c r="G12" s="643"/>
      <c r="H12" s="659" t="s">
        <v>403</v>
      </c>
      <c r="I12" s="660"/>
      <c r="J12" s="660"/>
      <c r="K12" s="660"/>
      <c r="L12" s="660"/>
      <c r="M12" s="660"/>
      <c r="N12" s="660"/>
    </row>
    <row r="13" spans="2:18" ht="48.75" customHeight="1" x14ac:dyDescent="0.4">
      <c r="B13" s="656" t="s">
        <v>280</v>
      </c>
      <c r="C13" s="657"/>
      <c r="D13" s="657"/>
      <c r="E13" s="657"/>
      <c r="F13" s="657"/>
      <c r="G13" s="658"/>
      <c r="H13" s="659" t="s">
        <v>385</v>
      </c>
      <c r="I13" s="660"/>
      <c r="J13" s="660"/>
      <c r="K13" s="660"/>
      <c r="L13" s="660"/>
      <c r="M13" s="660"/>
      <c r="N13" s="660"/>
    </row>
    <row r="14" spans="2:18" ht="48.75" customHeight="1" x14ac:dyDescent="0.4">
      <c r="B14" s="656" t="s">
        <v>281</v>
      </c>
      <c r="C14" s="657"/>
      <c r="D14" s="657"/>
      <c r="E14" s="657"/>
      <c r="F14" s="657"/>
      <c r="G14" s="658"/>
      <c r="H14" s="659" t="s">
        <v>21</v>
      </c>
      <c r="I14" s="660"/>
      <c r="J14" s="660"/>
      <c r="K14" s="660"/>
      <c r="L14" s="660"/>
      <c r="M14" s="660"/>
      <c r="N14" s="660"/>
    </row>
    <row r="15" spans="2:18" ht="48.75" customHeight="1" x14ac:dyDescent="0.25">
      <c r="B15" s="636" t="s">
        <v>282</v>
      </c>
      <c r="C15" s="637"/>
      <c r="D15" s="637"/>
      <c r="E15" s="637"/>
      <c r="F15" s="637"/>
      <c r="G15" s="643"/>
      <c r="H15" s="644" t="s">
        <v>413</v>
      </c>
      <c r="I15" s="645"/>
      <c r="J15" s="645"/>
      <c r="K15" s="645"/>
      <c r="L15" s="645"/>
      <c r="M15" s="645"/>
      <c r="N15" s="645"/>
    </row>
    <row r="16" spans="2:18" s="100" customFormat="1" ht="26.25" x14ac:dyDescent="0.25">
      <c r="B16" s="646"/>
      <c r="C16" s="646"/>
      <c r="D16" s="646"/>
      <c r="E16" s="646"/>
      <c r="F16" s="646"/>
      <c r="G16" s="646"/>
      <c r="H16" s="646"/>
      <c r="I16" s="646"/>
      <c r="J16" s="646"/>
      <c r="K16" s="646"/>
      <c r="L16" s="646"/>
      <c r="M16" s="646"/>
      <c r="N16" s="646"/>
      <c r="O16" s="2"/>
      <c r="P16" s="2"/>
      <c r="Q16" s="2"/>
      <c r="R16" s="2"/>
    </row>
    <row r="17" spans="2:17" ht="63.75" customHeight="1" x14ac:dyDescent="0.25">
      <c r="B17" s="647" t="s">
        <v>283</v>
      </c>
      <c r="C17" s="648"/>
      <c r="D17" s="648"/>
      <c r="E17" s="649"/>
      <c r="F17" s="647" t="s">
        <v>284</v>
      </c>
      <c r="G17" s="649"/>
      <c r="H17" s="641" t="s">
        <v>471</v>
      </c>
      <c r="I17" s="641" t="s">
        <v>126</v>
      </c>
      <c r="J17" s="647" t="s">
        <v>286</v>
      </c>
      <c r="K17" s="649"/>
      <c r="L17" s="651" t="s">
        <v>287</v>
      </c>
      <c r="M17" s="641" t="s">
        <v>288</v>
      </c>
      <c r="N17" s="641" t="s">
        <v>289</v>
      </c>
    </row>
    <row r="18" spans="2:17" ht="73.5" customHeight="1" x14ac:dyDescent="0.25">
      <c r="B18" s="641" t="s">
        <v>290</v>
      </c>
      <c r="C18" s="641" t="s">
        <v>291</v>
      </c>
      <c r="D18" s="654" t="s">
        <v>292</v>
      </c>
      <c r="E18" s="654" t="s">
        <v>293</v>
      </c>
      <c r="F18" s="641" t="s">
        <v>294</v>
      </c>
      <c r="G18" s="641" t="s">
        <v>295</v>
      </c>
      <c r="H18" s="650"/>
      <c r="I18" s="650"/>
      <c r="J18" s="641" t="s">
        <v>296</v>
      </c>
      <c r="K18" s="641" t="s">
        <v>297</v>
      </c>
      <c r="L18" s="652"/>
      <c r="M18" s="650"/>
      <c r="N18" s="650"/>
    </row>
    <row r="19" spans="2:17" x14ac:dyDescent="0.25">
      <c r="B19" s="642"/>
      <c r="C19" s="642"/>
      <c r="D19" s="655"/>
      <c r="E19" s="655"/>
      <c r="F19" s="642"/>
      <c r="G19" s="642"/>
      <c r="H19" s="642"/>
      <c r="I19" s="642"/>
      <c r="J19" s="642"/>
      <c r="K19" s="642"/>
      <c r="L19" s="653"/>
      <c r="M19" s="642"/>
      <c r="N19" s="642"/>
    </row>
    <row r="20" spans="2:17" ht="116.25" customHeight="1" x14ac:dyDescent="0.25">
      <c r="B20" s="281" t="s">
        <v>535</v>
      </c>
      <c r="C20" s="302" t="s">
        <v>536</v>
      </c>
      <c r="D20" s="281" t="s">
        <v>537</v>
      </c>
      <c r="E20" s="281" t="s">
        <v>432</v>
      </c>
      <c r="F20" s="282">
        <v>42736</v>
      </c>
      <c r="G20" s="282">
        <v>43100</v>
      </c>
      <c r="H20" s="283">
        <v>691603</v>
      </c>
      <c r="I20" s="439">
        <v>816668.03</v>
      </c>
      <c r="J20" s="284">
        <f>I20-H20</f>
        <v>125065.03000000003</v>
      </c>
      <c r="K20" s="285">
        <f>IFERROR(I20/H20,)</f>
        <v>1.1808335562454182</v>
      </c>
      <c r="L20" s="285">
        <f t="shared" ref="L20:L25" si="0">IFERROR(I20/$I$46*100,0)</f>
        <v>57.036097818327505</v>
      </c>
      <c r="M20" s="283"/>
      <c r="N20" s="664" t="s">
        <v>414</v>
      </c>
    </row>
    <row r="21" spans="2:17" ht="161.25" customHeight="1" x14ac:dyDescent="0.25">
      <c r="B21" s="302" t="s">
        <v>538</v>
      </c>
      <c r="C21" s="302" t="s">
        <v>539</v>
      </c>
      <c r="D21" s="281" t="s">
        <v>540</v>
      </c>
      <c r="E21" s="281" t="s">
        <v>433</v>
      </c>
      <c r="F21" s="282">
        <v>42736</v>
      </c>
      <c r="G21" s="282">
        <v>43100</v>
      </c>
      <c r="H21" s="283">
        <v>121005.48</v>
      </c>
      <c r="I21" s="439">
        <v>176911.92</v>
      </c>
      <c r="J21" s="284">
        <f t="shared" ref="J21:J46" si="1">I21-H21</f>
        <v>55906.440000000017</v>
      </c>
      <c r="K21" s="285">
        <f t="shared" ref="K21:K46" si="2">IFERROR(I21/H21,)</f>
        <v>1.462015769864307</v>
      </c>
      <c r="L21" s="285">
        <f t="shared" si="0"/>
        <v>12.355529056706347</v>
      </c>
      <c r="M21" s="283"/>
      <c r="N21" s="666"/>
    </row>
    <row r="22" spans="2:17" ht="127.5" customHeight="1" x14ac:dyDescent="0.25">
      <c r="B22" s="281" t="s">
        <v>541</v>
      </c>
      <c r="C22" s="281" t="s">
        <v>542</v>
      </c>
      <c r="D22" s="281" t="s">
        <v>543</v>
      </c>
      <c r="E22" s="281" t="s">
        <v>451</v>
      </c>
      <c r="F22" s="282">
        <v>42736</v>
      </c>
      <c r="G22" s="282">
        <v>43100</v>
      </c>
      <c r="H22" s="283">
        <v>67953.600000000006</v>
      </c>
      <c r="I22" s="440">
        <v>67953.600000000006</v>
      </c>
      <c r="J22" s="284">
        <f t="shared" si="1"/>
        <v>0</v>
      </c>
      <c r="K22" s="285">
        <f t="shared" si="2"/>
        <v>1</v>
      </c>
      <c r="L22" s="285">
        <f t="shared" si="0"/>
        <v>4.745879640601947</v>
      </c>
      <c r="M22" s="283"/>
      <c r="N22" s="664" t="s">
        <v>415</v>
      </c>
    </row>
    <row r="23" spans="2:17" ht="163.5" customHeight="1" x14ac:dyDescent="0.4">
      <c r="B23" s="281" t="s">
        <v>544</v>
      </c>
      <c r="C23" s="281" t="s">
        <v>545</v>
      </c>
      <c r="D23" s="281" t="s">
        <v>546</v>
      </c>
      <c r="E23" s="281" t="s">
        <v>452</v>
      </c>
      <c r="F23" s="282">
        <v>42736</v>
      </c>
      <c r="G23" s="282">
        <v>43100</v>
      </c>
      <c r="H23" s="283">
        <v>35600</v>
      </c>
      <c r="I23" s="439">
        <v>37000</v>
      </c>
      <c r="J23" s="284">
        <f t="shared" si="1"/>
        <v>1400</v>
      </c>
      <c r="K23" s="285">
        <f t="shared" si="2"/>
        <v>1.0393258426966292</v>
      </c>
      <c r="L23" s="285">
        <f t="shared" si="0"/>
        <v>2.5840801179374164</v>
      </c>
      <c r="M23" s="283"/>
      <c r="N23" s="665"/>
      <c r="Q23" s="310"/>
    </row>
    <row r="24" spans="2:17" ht="157.5" customHeight="1" x14ac:dyDescent="0.25">
      <c r="B24" s="281" t="s">
        <v>547</v>
      </c>
      <c r="C24" s="281" t="s">
        <v>548</v>
      </c>
      <c r="D24" s="281" t="s">
        <v>549</v>
      </c>
      <c r="E24" s="281" t="s">
        <v>453</v>
      </c>
      <c r="F24" s="282">
        <v>42736</v>
      </c>
      <c r="G24" s="282">
        <v>43100</v>
      </c>
      <c r="H24" s="283">
        <v>10200</v>
      </c>
      <c r="I24" s="439">
        <v>11500</v>
      </c>
      <c r="J24" s="284">
        <f t="shared" si="1"/>
        <v>1300</v>
      </c>
      <c r="K24" s="285">
        <f t="shared" si="2"/>
        <v>1.1274509803921569</v>
      </c>
      <c r="L24" s="285">
        <f t="shared" si="0"/>
        <v>0.80316003665622404</v>
      </c>
      <c r="M24" s="283"/>
      <c r="N24" s="665"/>
    </row>
    <row r="25" spans="2:17" ht="157.5" customHeight="1" x14ac:dyDescent="0.25">
      <c r="B25" s="281" t="s">
        <v>550</v>
      </c>
      <c r="C25" s="302" t="s">
        <v>551</v>
      </c>
      <c r="D25" s="281" t="s">
        <v>552</v>
      </c>
      <c r="E25" s="281" t="s">
        <v>454</v>
      </c>
      <c r="F25" s="282">
        <v>42736</v>
      </c>
      <c r="G25" s="282">
        <v>43100</v>
      </c>
      <c r="H25" s="283">
        <v>16547</v>
      </c>
      <c r="I25" s="439">
        <v>16500</v>
      </c>
      <c r="J25" s="284">
        <f t="shared" si="1"/>
        <v>-47</v>
      </c>
      <c r="K25" s="285">
        <f t="shared" si="2"/>
        <v>0.99715960597087083</v>
      </c>
      <c r="L25" s="285">
        <f t="shared" si="0"/>
        <v>1.1523600525937128</v>
      </c>
      <c r="M25" s="283"/>
      <c r="N25" s="665"/>
    </row>
    <row r="26" spans="2:17" ht="129.75" customHeight="1" x14ac:dyDescent="0.25">
      <c r="B26" s="281" t="s">
        <v>553</v>
      </c>
      <c r="C26" s="302" t="s">
        <v>554</v>
      </c>
      <c r="D26" s="281" t="s">
        <v>555</v>
      </c>
      <c r="E26" s="281" t="s">
        <v>455</v>
      </c>
      <c r="F26" s="282">
        <v>42736</v>
      </c>
      <c r="G26" s="282">
        <v>43100</v>
      </c>
      <c r="H26" s="283">
        <v>1800</v>
      </c>
      <c r="I26" s="439">
        <v>2000</v>
      </c>
      <c r="J26" s="284">
        <f t="shared" si="1"/>
        <v>200</v>
      </c>
      <c r="K26" s="285">
        <f t="shared" si="2"/>
        <v>1.1111111111111112</v>
      </c>
      <c r="L26" s="285">
        <f t="shared" ref="L26:L28" si="3">IFERROR(I26/$I$46*100,0)</f>
        <v>0.13968000637499547</v>
      </c>
      <c r="M26" s="283"/>
      <c r="N26" s="666"/>
    </row>
    <row r="27" spans="2:17" ht="120" customHeight="1" x14ac:dyDescent="0.25">
      <c r="B27" s="281" t="s">
        <v>556</v>
      </c>
      <c r="C27" s="302" t="s">
        <v>557</v>
      </c>
      <c r="D27" s="281" t="s">
        <v>558</v>
      </c>
      <c r="E27" s="281" t="s">
        <v>456</v>
      </c>
      <c r="F27" s="282">
        <v>42736</v>
      </c>
      <c r="G27" s="282">
        <v>43100</v>
      </c>
      <c r="H27" s="283">
        <v>360</v>
      </c>
      <c r="I27" s="439">
        <v>400</v>
      </c>
      <c r="J27" s="284">
        <f t="shared" si="1"/>
        <v>40</v>
      </c>
      <c r="K27" s="285">
        <f t="shared" si="2"/>
        <v>1.1111111111111112</v>
      </c>
      <c r="L27" s="285">
        <f t="shared" si="3"/>
        <v>2.7936001274999095E-2</v>
      </c>
      <c r="M27" s="283"/>
      <c r="N27" s="323" t="s">
        <v>414</v>
      </c>
    </row>
    <row r="28" spans="2:17" ht="144.75" customHeight="1" x14ac:dyDescent="0.25">
      <c r="B28" s="302" t="s">
        <v>559</v>
      </c>
      <c r="C28" s="302" t="s">
        <v>560</v>
      </c>
      <c r="D28" s="281" t="s">
        <v>561</v>
      </c>
      <c r="E28" s="281" t="s">
        <v>457</v>
      </c>
      <c r="F28" s="282">
        <v>42736</v>
      </c>
      <c r="G28" s="282">
        <v>43100</v>
      </c>
      <c r="H28" s="283">
        <v>3000</v>
      </c>
      <c r="I28" s="439">
        <v>5000</v>
      </c>
      <c r="J28" s="284">
        <f t="shared" si="1"/>
        <v>2000</v>
      </c>
      <c r="K28" s="285">
        <f t="shared" si="2"/>
        <v>1.6666666666666667</v>
      </c>
      <c r="L28" s="285">
        <f t="shared" si="3"/>
        <v>0.34920001593748867</v>
      </c>
      <c r="M28" s="283"/>
      <c r="N28" s="664" t="s">
        <v>415</v>
      </c>
    </row>
    <row r="29" spans="2:17" ht="114.75" customHeight="1" x14ac:dyDescent="0.25">
      <c r="B29" s="302" t="s">
        <v>562</v>
      </c>
      <c r="C29" s="302" t="s">
        <v>563</v>
      </c>
      <c r="D29" s="281" t="s">
        <v>564</v>
      </c>
      <c r="E29" s="281" t="s">
        <v>458</v>
      </c>
      <c r="F29" s="282">
        <v>42736</v>
      </c>
      <c r="G29" s="282">
        <v>43100</v>
      </c>
      <c r="H29" s="308">
        <v>2876</v>
      </c>
      <c r="I29" s="439">
        <v>500</v>
      </c>
      <c r="J29" s="284">
        <f t="shared" si="1"/>
        <v>-2376</v>
      </c>
      <c r="K29" s="285">
        <f t="shared" si="2"/>
        <v>0.17385257301808066</v>
      </c>
      <c r="L29" s="285">
        <f t="shared" ref="L29:L41" si="4">IFERROR(I29/$I$46*100,0)</f>
        <v>3.4920001593748869E-2</v>
      </c>
      <c r="M29" s="285"/>
      <c r="N29" s="665"/>
    </row>
    <row r="30" spans="2:17" ht="133.5" customHeight="1" x14ac:dyDescent="0.25">
      <c r="B30" s="281" t="s">
        <v>459</v>
      </c>
      <c r="C30" s="302" t="s">
        <v>565</v>
      </c>
      <c r="D30" s="281" t="s">
        <v>459</v>
      </c>
      <c r="E30" s="281" t="s">
        <v>460</v>
      </c>
      <c r="F30" s="282">
        <v>42736</v>
      </c>
      <c r="G30" s="282">
        <v>43100</v>
      </c>
      <c r="H30" s="283">
        <v>500</v>
      </c>
      <c r="I30" s="439">
        <f>3000-1730</f>
        <v>1270</v>
      </c>
      <c r="J30" s="284">
        <f t="shared" si="1"/>
        <v>770</v>
      </c>
      <c r="K30" s="285">
        <f t="shared" si="2"/>
        <v>2.54</v>
      </c>
      <c r="L30" s="285">
        <f t="shared" si="4"/>
        <v>8.8696804048122121E-2</v>
      </c>
      <c r="M30" s="285"/>
      <c r="N30" s="666"/>
    </row>
    <row r="31" spans="2:17" ht="148.5" customHeight="1" x14ac:dyDescent="0.25">
      <c r="B31" s="281" t="s">
        <v>584</v>
      </c>
      <c r="C31" s="302" t="s">
        <v>566</v>
      </c>
      <c r="D31" s="281" t="s">
        <v>583</v>
      </c>
      <c r="E31" s="281" t="s">
        <v>461</v>
      </c>
      <c r="F31" s="282">
        <v>42736</v>
      </c>
      <c r="G31" s="282">
        <v>43100</v>
      </c>
      <c r="H31" s="283">
        <v>11741</v>
      </c>
      <c r="I31" s="439">
        <v>12000</v>
      </c>
      <c r="J31" s="284">
        <f t="shared" si="1"/>
        <v>259</v>
      </c>
      <c r="K31" s="285">
        <f t="shared" si="2"/>
        <v>1.0220594497913296</v>
      </c>
      <c r="L31" s="285">
        <f t="shared" si="4"/>
        <v>0.8380800382499729</v>
      </c>
      <c r="M31" s="285"/>
      <c r="N31" s="309" t="s">
        <v>416</v>
      </c>
    </row>
    <row r="32" spans="2:17" ht="90" customHeight="1" x14ac:dyDescent="0.25">
      <c r="B32" s="281" t="s">
        <v>585</v>
      </c>
      <c r="C32" s="302" t="s">
        <v>567</v>
      </c>
      <c r="D32" s="302" t="s">
        <v>568</v>
      </c>
      <c r="E32" s="281" t="s">
        <v>452</v>
      </c>
      <c r="F32" s="282">
        <v>42736</v>
      </c>
      <c r="G32" s="282">
        <v>43100</v>
      </c>
      <c r="H32" s="283">
        <v>4220</v>
      </c>
      <c r="I32" s="439">
        <f>6000-359.4</f>
        <v>5640.6</v>
      </c>
      <c r="J32" s="284">
        <f t="shared" si="1"/>
        <v>1420.6000000000004</v>
      </c>
      <c r="K32" s="285">
        <f t="shared" si="2"/>
        <v>1.3366350710900474</v>
      </c>
      <c r="L32" s="285">
        <f t="shared" si="4"/>
        <v>0.39393952197939974</v>
      </c>
      <c r="M32" s="285"/>
      <c r="N32" s="309" t="s">
        <v>415</v>
      </c>
    </row>
    <row r="33" spans="2:17" ht="63.75" customHeight="1" x14ac:dyDescent="0.25">
      <c r="B33" s="302" t="s">
        <v>349</v>
      </c>
      <c r="C33" s="281" t="s">
        <v>350</v>
      </c>
      <c r="D33" s="323" t="s">
        <v>405</v>
      </c>
      <c r="E33" s="323" t="s">
        <v>405</v>
      </c>
      <c r="F33" s="282">
        <v>42370</v>
      </c>
      <c r="G33" s="282">
        <v>42735</v>
      </c>
      <c r="H33" s="283">
        <v>10252</v>
      </c>
      <c r="I33" s="439">
        <v>0</v>
      </c>
      <c r="J33" s="284">
        <f t="shared" si="1"/>
        <v>-10252</v>
      </c>
      <c r="K33" s="285">
        <f t="shared" si="2"/>
        <v>0</v>
      </c>
      <c r="L33" s="285">
        <f t="shared" si="4"/>
        <v>0</v>
      </c>
      <c r="M33" s="285"/>
      <c r="N33" s="309" t="s">
        <v>416</v>
      </c>
    </row>
    <row r="34" spans="2:17" ht="103.5" customHeight="1" x14ac:dyDescent="0.45">
      <c r="B34" s="302" t="s">
        <v>346</v>
      </c>
      <c r="C34" s="281" t="s">
        <v>569</v>
      </c>
      <c r="D34" s="302" t="s">
        <v>570</v>
      </c>
      <c r="E34" s="281" t="s">
        <v>462</v>
      </c>
      <c r="F34" s="282">
        <v>42736</v>
      </c>
      <c r="G34" s="282">
        <v>43100</v>
      </c>
      <c r="H34" s="283">
        <v>100012.22</v>
      </c>
      <c r="I34" s="439">
        <v>168000</v>
      </c>
      <c r="J34" s="284">
        <f t="shared" si="1"/>
        <v>67987.78</v>
      </c>
      <c r="K34" s="285">
        <f t="shared" si="2"/>
        <v>1.679794729084106</v>
      </c>
      <c r="L34" s="285">
        <f t="shared" si="4"/>
        <v>11.733120535499621</v>
      </c>
      <c r="M34" s="285"/>
      <c r="N34" s="667" t="s">
        <v>417</v>
      </c>
      <c r="O34" s="314"/>
      <c r="Q34" s="415"/>
    </row>
    <row r="35" spans="2:17" ht="161.25" customHeight="1" x14ac:dyDescent="0.25">
      <c r="B35" s="281" t="s">
        <v>571</v>
      </c>
      <c r="C35" s="302" t="s">
        <v>572</v>
      </c>
      <c r="D35" s="302" t="s">
        <v>573</v>
      </c>
      <c r="E35" s="281" t="s">
        <v>463</v>
      </c>
      <c r="F35" s="282">
        <v>42736</v>
      </c>
      <c r="G35" s="282">
        <v>43100</v>
      </c>
      <c r="H35" s="283">
        <v>20000</v>
      </c>
      <c r="I35" s="439">
        <v>21000</v>
      </c>
      <c r="J35" s="284">
        <f t="shared" si="1"/>
        <v>1000</v>
      </c>
      <c r="K35" s="285">
        <f t="shared" si="2"/>
        <v>1.05</v>
      </c>
      <c r="L35" s="285">
        <f t="shared" si="4"/>
        <v>1.4666400669374526</v>
      </c>
      <c r="M35" s="285"/>
      <c r="N35" s="668"/>
    </row>
    <row r="36" spans="2:17" ht="82.5" customHeight="1" x14ac:dyDescent="0.25">
      <c r="B36" s="395" t="s">
        <v>214</v>
      </c>
      <c r="C36" s="395" t="s">
        <v>347</v>
      </c>
      <c r="D36" s="323" t="s">
        <v>405</v>
      </c>
      <c r="E36" s="323" t="s">
        <v>405</v>
      </c>
      <c r="F36" s="282">
        <v>42736</v>
      </c>
      <c r="G36" s="282">
        <v>43100</v>
      </c>
      <c r="H36" s="283">
        <v>58101</v>
      </c>
      <c r="I36" s="439">
        <v>0</v>
      </c>
      <c r="J36" s="284">
        <f t="shared" si="1"/>
        <v>-58101</v>
      </c>
      <c r="K36" s="285">
        <f t="shared" si="2"/>
        <v>0</v>
      </c>
      <c r="L36" s="285">
        <f t="shared" si="4"/>
        <v>0</v>
      </c>
      <c r="M36" s="285"/>
      <c r="N36" s="669"/>
    </row>
    <row r="37" spans="2:17" ht="129.75" customHeight="1" x14ac:dyDescent="0.25">
      <c r="B37" s="302" t="s">
        <v>348</v>
      </c>
      <c r="C37" s="281" t="s">
        <v>574</v>
      </c>
      <c r="D37" s="302" t="s">
        <v>575</v>
      </c>
      <c r="E37" s="281" t="s">
        <v>465</v>
      </c>
      <c r="F37" s="282">
        <v>42736</v>
      </c>
      <c r="G37" s="282">
        <v>43100</v>
      </c>
      <c r="H37" s="283">
        <v>13300</v>
      </c>
      <c r="I37" s="441">
        <v>6000</v>
      </c>
      <c r="J37" s="284">
        <f t="shared" si="1"/>
        <v>-7300</v>
      </c>
      <c r="K37" s="285">
        <f t="shared" si="2"/>
        <v>0.45112781954887216</v>
      </c>
      <c r="L37" s="285">
        <f t="shared" si="4"/>
        <v>0.41904001912498645</v>
      </c>
      <c r="M37" s="285"/>
      <c r="N37" s="309" t="s">
        <v>418</v>
      </c>
    </row>
    <row r="38" spans="2:17" ht="115.5" customHeight="1" x14ac:dyDescent="0.25">
      <c r="B38" s="281" t="s">
        <v>586</v>
      </c>
      <c r="C38" s="302" t="s">
        <v>576</v>
      </c>
      <c r="D38" s="302" t="s">
        <v>587</v>
      </c>
      <c r="E38" s="281" t="s">
        <v>470</v>
      </c>
      <c r="F38" s="282">
        <v>42736</v>
      </c>
      <c r="G38" s="282">
        <v>43100</v>
      </c>
      <c r="H38" s="283">
        <v>50000</v>
      </c>
      <c r="I38" s="439">
        <v>53000</v>
      </c>
      <c r="J38" s="284">
        <f t="shared" si="1"/>
        <v>3000</v>
      </c>
      <c r="K38" s="285">
        <f t="shared" si="2"/>
        <v>1.06</v>
      </c>
      <c r="L38" s="285">
        <f t="shared" si="4"/>
        <v>3.70152016893738</v>
      </c>
      <c r="M38" s="285"/>
      <c r="N38" s="667" t="s">
        <v>416</v>
      </c>
    </row>
    <row r="39" spans="2:17" ht="86.25" customHeight="1" x14ac:dyDescent="0.25">
      <c r="B39" s="302" t="s">
        <v>577</v>
      </c>
      <c r="C39" s="302" t="s">
        <v>578</v>
      </c>
      <c r="D39" s="281" t="s">
        <v>475</v>
      </c>
      <c r="E39" s="281" t="s">
        <v>476</v>
      </c>
      <c r="F39" s="282">
        <v>42736</v>
      </c>
      <c r="G39" s="282">
        <v>43100</v>
      </c>
      <c r="H39" s="283">
        <v>6735</v>
      </c>
      <c r="I39" s="439">
        <v>8000</v>
      </c>
      <c r="J39" s="284">
        <f t="shared" si="1"/>
        <v>1265</v>
      </c>
      <c r="K39" s="285">
        <f t="shared" si="2"/>
        <v>1.1878247958426131</v>
      </c>
      <c r="L39" s="285">
        <f t="shared" si="4"/>
        <v>0.5587200254999819</v>
      </c>
      <c r="M39" s="285"/>
      <c r="N39" s="668"/>
    </row>
    <row r="40" spans="2:17" ht="86.25" customHeight="1" x14ac:dyDescent="0.25">
      <c r="B40" s="302" t="s">
        <v>337</v>
      </c>
      <c r="C40" s="302"/>
      <c r="D40" s="281"/>
      <c r="E40" s="281"/>
      <c r="F40" s="282">
        <v>42370</v>
      </c>
      <c r="G40" s="282">
        <v>42735</v>
      </c>
      <c r="H40" s="283">
        <v>2800</v>
      </c>
      <c r="I40" s="439">
        <v>0</v>
      </c>
      <c r="J40" s="284">
        <f t="shared" si="1"/>
        <v>-2800</v>
      </c>
      <c r="K40" s="285">
        <f t="shared" si="2"/>
        <v>0</v>
      </c>
      <c r="L40" s="285">
        <f t="shared" si="4"/>
        <v>0</v>
      </c>
      <c r="M40" s="285"/>
      <c r="N40" s="668"/>
    </row>
    <row r="41" spans="2:17" ht="123.75" customHeight="1" x14ac:dyDescent="0.25">
      <c r="B41" s="302" t="s">
        <v>579</v>
      </c>
      <c r="C41" s="302" t="s">
        <v>580</v>
      </c>
      <c r="D41" s="281" t="s">
        <v>466</v>
      </c>
      <c r="E41" s="281" t="s">
        <v>467</v>
      </c>
      <c r="F41" s="282">
        <v>42736</v>
      </c>
      <c r="G41" s="282">
        <v>43100</v>
      </c>
      <c r="H41" s="283">
        <v>562</v>
      </c>
      <c r="I41" s="439">
        <v>2500</v>
      </c>
      <c r="J41" s="284">
        <f t="shared" si="1"/>
        <v>1938</v>
      </c>
      <c r="K41" s="285">
        <f t="shared" si="2"/>
        <v>4.4483985765124556</v>
      </c>
      <c r="L41" s="285">
        <f t="shared" si="4"/>
        <v>0.17460000796874434</v>
      </c>
      <c r="M41" s="285"/>
      <c r="N41" s="669"/>
    </row>
    <row r="42" spans="2:17" ht="69.75" customHeight="1" x14ac:dyDescent="0.25">
      <c r="B42" s="302" t="s">
        <v>351</v>
      </c>
      <c r="C42" s="302" t="s">
        <v>352</v>
      </c>
      <c r="D42" s="323" t="s">
        <v>405</v>
      </c>
      <c r="E42" s="323" t="s">
        <v>405</v>
      </c>
      <c r="F42" s="282">
        <v>42370</v>
      </c>
      <c r="G42" s="282">
        <v>42735</v>
      </c>
      <c r="H42" s="283">
        <v>4534</v>
      </c>
      <c r="I42" s="439">
        <v>0</v>
      </c>
      <c r="J42" s="284">
        <f t="shared" ref="J42:J45" si="5">I42-H42</f>
        <v>-4534</v>
      </c>
      <c r="K42" s="285">
        <f t="shared" ref="K42:K45" si="6">IFERROR(I42/H42,)</f>
        <v>0</v>
      </c>
      <c r="L42" s="285">
        <f t="shared" ref="L42:L45" si="7">IFERROR(I42/$I$46*100,0)</f>
        <v>0</v>
      </c>
      <c r="M42" s="285"/>
      <c r="N42" s="309" t="s">
        <v>415</v>
      </c>
    </row>
    <row r="43" spans="2:17" ht="195" customHeight="1" x14ac:dyDescent="0.25">
      <c r="B43" s="302" t="s">
        <v>595</v>
      </c>
      <c r="C43" s="302" t="s">
        <v>581</v>
      </c>
      <c r="D43" s="302" t="s">
        <v>582</v>
      </c>
      <c r="E43" s="281" t="s">
        <v>464</v>
      </c>
      <c r="F43" s="282">
        <v>42736</v>
      </c>
      <c r="G43" s="282">
        <v>43100</v>
      </c>
      <c r="H43" s="283">
        <v>0</v>
      </c>
      <c r="I43" s="439">
        <v>20000</v>
      </c>
      <c r="J43" s="284">
        <f t="shared" si="5"/>
        <v>20000</v>
      </c>
      <c r="K43" s="285">
        <f t="shared" si="6"/>
        <v>0</v>
      </c>
      <c r="L43" s="285">
        <f t="shared" si="7"/>
        <v>1.3968000637499547</v>
      </c>
      <c r="M43" s="285"/>
      <c r="N43" s="309" t="s">
        <v>417</v>
      </c>
    </row>
    <row r="44" spans="2:17" ht="123.75" customHeight="1" x14ac:dyDescent="0.25">
      <c r="B44" s="302" t="s">
        <v>353</v>
      </c>
      <c r="C44" s="302" t="s">
        <v>354</v>
      </c>
      <c r="D44" s="323" t="s">
        <v>405</v>
      </c>
      <c r="E44" s="323" t="s">
        <v>405</v>
      </c>
      <c r="F44" s="282">
        <v>42370</v>
      </c>
      <c r="G44" s="282">
        <v>42735</v>
      </c>
      <c r="H44" s="283">
        <v>45000</v>
      </c>
      <c r="I44" s="439">
        <v>0</v>
      </c>
      <c r="J44" s="284">
        <f t="shared" si="5"/>
        <v>-45000</v>
      </c>
      <c r="K44" s="285">
        <f t="shared" si="6"/>
        <v>0</v>
      </c>
      <c r="L44" s="285">
        <f t="shared" si="7"/>
        <v>0</v>
      </c>
      <c r="M44" s="285"/>
      <c r="N44" s="309" t="s">
        <v>416</v>
      </c>
    </row>
    <row r="45" spans="2:17" ht="116.25" customHeight="1" x14ac:dyDescent="0.25">
      <c r="B45" s="302" t="s">
        <v>355</v>
      </c>
      <c r="C45" s="302" t="s">
        <v>356</v>
      </c>
      <c r="D45" s="323" t="s">
        <v>405</v>
      </c>
      <c r="E45" s="323" t="s">
        <v>405</v>
      </c>
      <c r="F45" s="282">
        <v>42370</v>
      </c>
      <c r="G45" s="282">
        <v>42735</v>
      </c>
      <c r="H45" s="283">
        <v>20000</v>
      </c>
      <c r="I45" s="439">
        <v>0</v>
      </c>
      <c r="J45" s="284">
        <f t="shared" si="5"/>
        <v>-20000</v>
      </c>
      <c r="K45" s="285">
        <f t="shared" si="6"/>
        <v>0</v>
      </c>
      <c r="L45" s="285">
        <f t="shared" si="7"/>
        <v>0</v>
      </c>
      <c r="M45" s="285"/>
      <c r="N45" s="309" t="s">
        <v>418</v>
      </c>
    </row>
    <row r="46" spans="2:17" s="3" customFormat="1" ht="26.25" x14ac:dyDescent="0.4">
      <c r="B46" s="634" t="s">
        <v>195</v>
      </c>
      <c r="C46" s="635"/>
      <c r="D46" s="635"/>
      <c r="E46" s="635"/>
      <c r="F46" s="635"/>
      <c r="G46" s="635"/>
      <c r="H46" s="313">
        <f>SUM(H20:H45)</f>
        <v>1298702.3</v>
      </c>
      <c r="I46" s="312">
        <f>SUM(I20:I45)</f>
        <v>1431844.1500000001</v>
      </c>
      <c r="J46" s="284">
        <f t="shared" si="1"/>
        <v>133141.85000000009</v>
      </c>
      <c r="K46" s="285">
        <f t="shared" si="2"/>
        <v>1.102519145457739</v>
      </c>
      <c r="L46" s="285">
        <f>IFERROR(I46/$I$46*100,0)</f>
        <v>100</v>
      </c>
      <c r="M46" s="286">
        <f>SUM(M20:M28)</f>
        <v>0</v>
      </c>
      <c r="N46" s="287"/>
    </row>
    <row r="47" spans="2:17" ht="26.25" x14ac:dyDescent="0.4">
      <c r="B47" s="288"/>
      <c r="C47" s="288"/>
      <c r="D47" s="288"/>
      <c r="E47" s="288"/>
      <c r="F47" s="288"/>
      <c r="G47" s="288"/>
      <c r="H47" s="417"/>
      <c r="I47" s="288"/>
      <c r="J47" s="288"/>
      <c r="K47" s="288"/>
      <c r="L47" s="288"/>
      <c r="M47" s="288"/>
      <c r="N47" s="289"/>
    </row>
    <row r="48" spans="2:17" ht="26.25" x14ac:dyDescent="0.25">
      <c r="B48" s="636" t="s">
        <v>298</v>
      </c>
      <c r="C48" s="637"/>
      <c r="D48" s="637"/>
      <c r="E48" s="637"/>
      <c r="F48" s="637"/>
      <c r="G48" s="637"/>
      <c r="H48" s="637"/>
      <c r="I48" s="637"/>
      <c r="J48" s="637"/>
      <c r="K48" s="637"/>
      <c r="L48" s="637"/>
      <c r="M48" s="637"/>
      <c r="N48" s="637"/>
    </row>
    <row r="49" spans="2:14" ht="26.25" x14ac:dyDescent="0.4">
      <c r="B49" s="638"/>
      <c r="C49" s="639"/>
      <c r="D49" s="639"/>
      <c r="E49" s="639"/>
      <c r="F49" s="639"/>
      <c r="G49" s="639"/>
      <c r="H49" s="639"/>
      <c r="I49" s="639"/>
      <c r="J49" s="639"/>
      <c r="K49" s="639"/>
      <c r="L49" s="639"/>
      <c r="M49" s="639"/>
      <c r="N49" s="639"/>
    </row>
    <row r="50" spans="2:14" ht="15.75" x14ac:dyDescent="0.25">
      <c r="B50" s="640" t="s">
        <v>299</v>
      </c>
      <c r="C50" s="640"/>
      <c r="D50" s="640"/>
      <c r="E50" s="640"/>
      <c r="F50" s="640"/>
      <c r="G50" s="640"/>
      <c r="H50" s="81"/>
      <c r="I50" s="81"/>
      <c r="J50" s="81"/>
      <c r="K50" s="81"/>
      <c r="L50" s="81"/>
      <c r="M50" s="81"/>
      <c r="N50" s="81"/>
    </row>
    <row r="51" spans="2:14" ht="15.75" x14ac:dyDescent="0.25">
      <c r="B51" s="82" t="s">
        <v>300</v>
      </c>
      <c r="C51" s="82"/>
      <c r="D51" s="82"/>
      <c r="E51" s="632" t="s">
        <v>301</v>
      </c>
      <c r="F51" s="632"/>
      <c r="G51" s="632"/>
      <c r="H51" s="80"/>
      <c r="I51" s="80"/>
      <c r="J51" s="80"/>
      <c r="K51" s="80"/>
      <c r="L51" s="80"/>
      <c r="M51" s="80"/>
      <c r="N51" s="80"/>
    </row>
    <row r="52" spans="2:14" ht="15.75" x14ac:dyDescent="0.25">
      <c r="B52" s="82" t="s">
        <v>302</v>
      </c>
      <c r="C52" s="82"/>
      <c r="D52" s="82"/>
      <c r="E52" s="632" t="s">
        <v>303</v>
      </c>
      <c r="F52" s="632"/>
      <c r="G52" s="632"/>
      <c r="H52" s="418"/>
      <c r="I52" s="80"/>
      <c r="J52" s="80"/>
      <c r="K52" s="80"/>
      <c r="L52" s="80"/>
      <c r="M52" s="80"/>
      <c r="N52" s="80"/>
    </row>
    <row r="53" spans="2:14" ht="15.75" x14ac:dyDescent="0.25">
      <c r="B53" s="82" t="s">
        <v>304</v>
      </c>
      <c r="C53" s="82"/>
      <c r="D53" s="82"/>
      <c r="E53" s="632" t="s">
        <v>305</v>
      </c>
      <c r="F53" s="632"/>
      <c r="G53" s="632"/>
      <c r="H53" s="80"/>
      <c r="I53" s="80"/>
      <c r="J53" s="80"/>
      <c r="K53" s="80"/>
      <c r="L53" s="80"/>
      <c r="M53" s="80"/>
      <c r="N53" s="80"/>
    </row>
    <row r="54" spans="2:14" ht="15.75" x14ac:dyDescent="0.25">
      <c r="B54" s="82" t="s">
        <v>306</v>
      </c>
      <c r="C54" s="82"/>
      <c r="D54" s="82"/>
      <c r="E54" s="632" t="s">
        <v>307</v>
      </c>
      <c r="F54" s="632"/>
      <c r="G54" s="632"/>
      <c r="H54" s="80"/>
      <c r="I54" s="80"/>
      <c r="J54" s="80"/>
      <c r="K54" s="80"/>
      <c r="L54" s="80"/>
      <c r="M54" s="80"/>
      <c r="N54" s="80"/>
    </row>
    <row r="55" spans="2:14" ht="15.75" x14ac:dyDescent="0.25">
      <c r="B55" s="633"/>
      <c r="C55" s="633"/>
      <c r="D55" s="633"/>
      <c r="E55" s="633"/>
      <c r="F55" s="633"/>
      <c r="G55" s="633"/>
      <c r="H55" s="633"/>
      <c r="I55" s="633"/>
      <c r="J55" s="633"/>
      <c r="K55" s="633"/>
      <c r="L55" s="633"/>
      <c r="M55" s="633"/>
      <c r="N55" s="633"/>
    </row>
  </sheetData>
  <mergeCells count="49">
    <mergeCell ref="N28:N30"/>
    <mergeCell ref="N34:N36"/>
    <mergeCell ref="N38:N41"/>
    <mergeCell ref="H9:N9"/>
    <mergeCell ref="H12:N12"/>
    <mergeCell ref="N20:N21"/>
    <mergeCell ref="N22:N26"/>
    <mergeCell ref="B14:G14"/>
    <mergeCell ref="H14:N14"/>
    <mergeCell ref="B6:N6"/>
    <mergeCell ref="B7:N7"/>
    <mergeCell ref="B8:G8"/>
    <mergeCell ref="H8:N8"/>
    <mergeCell ref="B9:G9"/>
    <mergeCell ref="B10:G10"/>
    <mergeCell ref="H10:N10"/>
    <mergeCell ref="B11:G11"/>
    <mergeCell ref="H11:N11"/>
    <mergeCell ref="B12:G12"/>
    <mergeCell ref="B13:G13"/>
    <mergeCell ref="H13:N13"/>
    <mergeCell ref="B15:G15"/>
    <mergeCell ref="H15:N15"/>
    <mergeCell ref="B16:N16"/>
    <mergeCell ref="B17:E17"/>
    <mergeCell ref="F17:G17"/>
    <mergeCell ref="H17:H19"/>
    <mergeCell ref="I17:I19"/>
    <mergeCell ref="J17:K17"/>
    <mergeCell ref="L17:L19"/>
    <mergeCell ref="M17:M19"/>
    <mergeCell ref="N17:N19"/>
    <mergeCell ref="B18:B19"/>
    <mergeCell ref="C18:C19"/>
    <mergeCell ref="D18:D19"/>
    <mergeCell ref="E18:E19"/>
    <mergeCell ref="F18:F19"/>
    <mergeCell ref="G18:G19"/>
    <mergeCell ref="J18:J19"/>
    <mergeCell ref="K18:K19"/>
    <mergeCell ref="E52:G52"/>
    <mergeCell ref="E53:G53"/>
    <mergeCell ref="E54:G54"/>
    <mergeCell ref="B55:N55"/>
    <mergeCell ref="B46:G46"/>
    <mergeCell ref="B48:N48"/>
    <mergeCell ref="B49:N49"/>
    <mergeCell ref="B50:G50"/>
    <mergeCell ref="E51:G51"/>
  </mergeCells>
  <pageMargins left="0.51181102362204722" right="0.51181102362204722" top="0.78740157480314965" bottom="0.78740157480314965" header="0.31496062992125984" footer="0.31496062992125984"/>
  <pageSetup paperSize="9" scale="25" orientation="landscape" r:id="rId1"/>
  <colBreaks count="1" manualBreakCount="1">
    <brk id="1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Projetos'!$B$11:$B$27</xm:f>
          </x14:formula1>
          <xm:sqref>H14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3:U58"/>
  <sheetViews>
    <sheetView showGridLines="0" topLeftCell="A15" zoomScale="40" zoomScaleNormal="40" zoomScaleSheetLayoutView="50" workbookViewId="0">
      <selection activeCell="D24" sqref="D24"/>
    </sheetView>
  </sheetViews>
  <sheetFormatPr defaultColWidth="9.140625" defaultRowHeight="15" x14ac:dyDescent="0.25"/>
  <cols>
    <col min="1" max="1" width="12.140625" style="2" customWidth="1"/>
    <col min="2" max="2" width="75.28515625" style="2" customWidth="1"/>
    <col min="3" max="3" width="75.42578125" style="2" customWidth="1"/>
    <col min="4" max="4" width="80.140625" style="2" customWidth="1"/>
    <col min="5" max="5" width="68.42578125" style="2" hidden="1" customWidth="1"/>
    <col min="6" max="6" width="25.5703125" style="2" hidden="1" customWidth="1"/>
    <col min="7" max="7" width="23" style="2" hidden="1" customWidth="1"/>
    <col min="8" max="8" width="27.140625" style="2" hidden="1" customWidth="1"/>
    <col min="9" max="9" width="27.7109375" style="2" customWidth="1"/>
    <col min="10" max="10" width="30" style="2" customWidth="1"/>
    <col min="11" max="11" width="19.5703125" style="2" customWidth="1"/>
    <col min="12" max="12" width="25" style="2" customWidth="1"/>
    <col min="13" max="13" width="34.42578125" style="2" hidden="1" customWidth="1"/>
    <col min="14" max="14" width="25.85546875" style="4" customWidth="1"/>
    <col min="15" max="15" width="9.140625" style="2"/>
    <col min="16" max="16" width="28.140625" style="2" customWidth="1"/>
    <col min="17" max="18" width="9.140625" style="2"/>
    <col min="19" max="19" width="37" style="2" customWidth="1"/>
    <col min="20" max="20" width="9.140625" style="2"/>
    <col min="21" max="21" width="14" style="2" bestFit="1" customWidth="1"/>
    <col min="22" max="16384" width="9.140625" style="2"/>
  </cols>
  <sheetData>
    <row r="3" spans="2:14" ht="76.5" customHeight="1" x14ac:dyDescent="0.25"/>
    <row r="4" spans="2:14" ht="103.5" customHeight="1" x14ac:dyDescent="0.25"/>
    <row r="5" spans="2:14" ht="39" customHeight="1" x14ac:dyDescent="0.25"/>
    <row r="6" spans="2:14" ht="31.5" customHeight="1" x14ac:dyDescent="0.25">
      <c r="B6" s="661" t="s">
        <v>274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</row>
    <row r="7" spans="2:14" ht="57" hidden="1" customHeight="1" x14ac:dyDescent="0.25">
      <c r="B7" s="672" t="s">
        <v>275</v>
      </c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</row>
    <row r="8" spans="2:14" ht="42.75" customHeight="1" x14ac:dyDescent="0.4">
      <c r="B8" s="656" t="s">
        <v>249</v>
      </c>
      <c r="C8" s="657"/>
      <c r="D8" s="657"/>
      <c r="E8" s="657"/>
      <c r="F8" s="657"/>
      <c r="G8" s="658"/>
      <c r="H8" s="659" t="s">
        <v>368</v>
      </c>
      <c r="I8" s="660"/>
      <c r="J8" s="660"/>
      <c r="K8" s="660"/>
      <c r="L8" s="660"/>
      <c r="M8" s="324"/>
      <c r="N8" s="324"/>
    </row>
    <row r="9" spans="2:14" ht="42.75" customHeight="1" x14ac:dyDescent="0.4">
      <c r="B9" s="656" t="s">
        <v>276</v>
      </c>
      <c r="C9" s="657"/>
      <c r="D9" s="657"/>
      <c r="E9" s="657"/>
      <c r="F9" s="657"/>
      <c r="G9" s="658"/>
      <c r="H9" s="659" t="s">
        <v>396</v>
      </c>
      <c r="I9" s="660"/>
      <c r="J9" s="660"/>
      <c r="K9" s="660"/>
      <c r="L9" s="660"/>
      <c r="M9" s="324"/>
      <c r="N9" s="324"/>
    </row>
    <row r="10" spans="2:14" ht="42.75" customHeight="1" x14ac:dyDescent="0.4">
      <c r="B10" s="656" t="s">
        <v>277</v>
      </c>
      <c r="C10" s="657"/>
      <c r="D10" s="657"/>
      <c r="E10" s="657"/>
      <c r="F10" s="657"/>
      <c r="G10" s="658"/>
      <c r="H10" s="659" t="s">
        <v>397</v>
      </c>
      <c r="I10" s="660"/>
      <c r="J10" s="660"/>
      <c r="K10" s="660"/>
      <c r="L10" s="660"/>
      <c r="M10" s="324"/>
      <c r="N10" s="324"/>
    </row>
    <row r="11" spans="2:14" ht="42.75" customHeight="1" x14ac:dyDescent="0.4">
      <c r="B11" s="656" t="s">
        <v>278</v>
      </c>
      <c r="C11" s="657"/>
      <c r="D11" s="657"/>
      <c r="E11" s="657"/>
      <c r="F11" s="657"/>
      <c r="G11" s="658"/>
      <c r="H11" s="659" t="s">
        <v>398</v>
      </c>
      <c r="I11" s="660"/>
      <c r="J11" s="660"/>
      <c r="K11" s="660"/>
      <c r="L11" s="660"/>
      <c r="M11" s="324"/>
      <c r="N11" s="324"/>
    </row>
    <row r="12" spans="2:14" ht="42.75" customHeight="1" x14ac:dyDescent="0.4">
      <c r="B12" s="636" t="s">
        <v>279</v>
      </c>
      <c r="C12" s="637"/>
      <c r="D12" s="637"/>
      <c r="E12" s="637"/>
      <c r="F12" s="637"/>
      <c r="G12" s="643"/>
      <c r="H12" s="659" t="s">
        <v>399</v>
      </c>
      <c r="I12" s="660"/>
      <c r="J12" s="660"/>
      <c r="K12" s="660"/>
      <c r="L12" s="660"/>
      <c r="M12" s="324"/>
      <c r="N12" s="324"/>
    </row>
    <row r="13" spans="2:14" ht="42.75" customHeight="1" x14ac:dyDescent="0.4">
      <c r="B13" s="656" t="s">
        <v>280</v>
      </c>
      <c r="C13" s="657"/>
      <c r="D13" s="657"/>
      <c r="E13" s="657"/>
      <c r="F13" s="657"/>
      <c r="G13" s="658"/>
      <c r="H13" s="659" t="s">
        <v>378</v>
      </c>
      <c r="I13" s="660"/>
      <c r="J13" s="660"/>
      <c r="K13" s="660"/>
      <c r="L13" s="660"/>
      <c r="M13" s="660"/>
      <c r="N13" s="660"/>
    </row>
    <row r="14" spans="2:14" ht="61.5" customHeight="1" x14ac:dyDescent="0.4">
      <c r="B14" s="656" t="s">
        <v>281</v>
      </c>
      <c r="C14" s="657"/>
      <c r="D14" s="657"/>
      <c r="E14" s="657"/>
      <c r="F14" s="657"/>
      <c r="G14" s="658"/>
      <c r="H14" s="660" t="s">
        <v>11</v>
      </c>
      <c r="I14" s="660"/>
      <c r="J14" s="660"/>
      <c r="K14" s="660"/>
      <c r="L14" s="660"/>
      <c r="M14" s="660"/>
      <c r="N14" s="660"/>
    </row>
    <row r="15" spans="2:14" ht="60.75" customHeight="1" x14ac:dyDescent="0.4">
      <c r="B15" s="636" t="s">
        <v>282</v>
      </c>
      <c r="C15" s="637"/>
      <c r="D15" s="637"/>
      <c r="E15" s="637"/>
      <c r="F15" s="637"/>
      <c r="G15" s="643"/>
      <c r="H15" s="675" t="s">
        <v>400</v>
      </c>
      <c r="I15" s="676"/>
      <c r="J15" s="676"/>
      <c r="K15" s="676"/>
      <c r="L15" s="676"/>
      <c r="M15" s="676"/>
      <c r="N15" s="676"/>
    </row>
    <row r="16" spans="2:14" s="100" customFormat="1" ht="54" customHeight="1" x14ac:dyDescent="0.25">
      <c r="B16" s="646"/>
      <c r="C16" s="646"/>
      <c r="D16" s="646"/>
      <c r="E16" s="646"/>
      <c r="F16" s="646"/>
      <c r="G16" s="646"/>
      <c r="H16" s="646"/>
      <c r="I16" s="646"/>
      <c r="J16" s="646"/>
      <c r="K16" s="646"/>
      <c r="L16" s="646"/>
      <c r="M16" s="646"/>
      <c r="N16" s="646"/>
    </row>
    <row r="17" spans="2:21" ht="54.75" customHeight="1" x14ac:dyDescent="0.25">
      <c r="B17" s="647" t="s">
        <v>283</v>
      </c>
      <c r="C17" s="648"/>
      <c r="D17" s="648"/>
      <c r="E17" s="649"/>
      <c r="F17" s="647" t="s">
        <v>284</v>
      </c>
      <c r="G17" s="649"/>
      <c r="H17" s="641" t="s">
        <v>471</v>
      </c>
      <c r="I17" s="641" t="s">
        <v>126</v>
      </c>
      <c r="J17" s="647" t="s">
        <v>286</v>
      </c>
      <c r="K17" s="649"/>
      <c r="L17" s="651" t="s">
        <v>287</v>
      </c>
      <c r="M17" s="641" t="s">
        <v>288</v>
      </c>
      <c r="N17" s="641" t="s">
        <v>289</v>
      </c>
    </row>
    <row r="18" spans="2:21" ht="31.5" customHeight="1" x14ac:dyDescent="0.25">
      <c r="B18" s="641" t="s">
        <v>290</v>
      </c>
      <c r="C18" s="641" t="s">
        <v>291</v>
      </c>
      <c r="D18" s="654" t="s">
        <v>292</v>
      </c>
      <c r="E18" s="654" t="s">
        <v>293</v>
      </c>
      <c r="F18" s="641" t="s">
        <v>294</v>
      </c>
      <c r="G18" s="641" t="s">
        <v>295</v>
      </c>
      <c r="H18" s="650"/>
      <c r="I18" s="650"/>
      <c r="J18" s="641" t="s">
        <v>296</v>
      </c>
      <c r="K18" s="641" t="s">
        <v>297</v>
      </c>
      <c r="L18" s="652"/>
      <c r="M18" s="650"/>
      <c r="N18" s="650"/>
    </row>
    <row r="19" spans="2:21" ht="76.5" customHeight="1" x14ac:dyDescent="0.25">
      <c r="B19" s="642"/>
      <c r="C19" s="642"/>
      <c r="D19" s="655"/>
      <c r="E19" s="655"/>
      <c r="F19" s="642"/>
      <c r="G19" s="642"/>
      <c r="H19" s="642"/>
      <c r="I19" s="642"/>
      <c r="J19" s="642"/>
      <c r="K19" s="642"/>
      <c r="L19" s="653"/>
      <c r="M19" s="642"/>
      <c r="N19" s="642"/>
    </row>
    <row r="20" spans="2:21" ht="167.25" customHeight="1" x14ac:dyDescent="0.25">
      <c r="B20" s="281" t="s">
        <v>488</v>
      </c>
      <c r="C20" s="281" t="s">
        <v>489</v>
      </c>
      <c r="D20" s="281" t="s">
        <v>490</v>
      </c>
      <c r="E20" s="281" t="s">
        <v>432</v>
      </c>
      <c r="F20" s="282">
        <v>42736</v>
      </c>
      <c r="G20" s="282">
        <v>43100</v>
      </c>
      <c r="H20" s="283">
        <v>190531.77000000002</v>
      </c>
      <c r="I20" s="439">
        <v>185675.36000000002</v>
      </c>
      <c r="J20" s="284">
        <f>I20-H20</f>
        <v>-4856.4100000000035</v>
      </c>
      <c r="K20" s="285">
        <f>IFERROR(I20/H20,)</f>
        <v>0.97451128491589611</v>
      </c>
      <c r="L20" s="285">
        <f t="shared" ref="L20:L31" si="0">IFERROR(I20/$I$44*100,0)</f>
        <v>40.227417984323743</v>
      </c>
      <c r="M20" s="283"/>
      <c r="N20" s="421" t="s">
        <v>396</v>
      </c>
    </row>
    <row r="21" spans="2:21" ht="108.75" customHeight="1" x14ac:dyDescent="0.5">
      <c r="B21" s="281" t="s">
        <v>491</v>
      </c>
      <c r="C21" s="281" t="s">
        <v>492</v>
      </c>
      <c r="D21" s="281" t="s">
        <v>493</v>
      </c>
      <c r="E21" s="281" t="s">
        <v>433</v>
      </c>
      <c r="F21" s="282">
        <v>42736</v>
      </c>
      <c r="G21" s="282">
        <v>43100</v>
      </c>
      <c r="H21" s="283">
        <v>31800</v>
      </c>
      <c r="I21" s="439">
        <v>47049.599999999999</v>
      </c>
      <c r="J21" s="284">
        <f t="shared" ref="J21:J44" si="1">I21-H21</f>
        <v>15249.599999999999</v>
      </c>
      <c r="K21" s="285">
        <f t="shared" ref="K21:K44" si="2">IFERROR(I21/H21,)</f>
        <v>1.4795471698113207</v>
      </c>
      <c r="L21" s="285">
        <f t="shared" si="0"/>
        <v>10.193511541839682</v>
      </c>
      <c r="M21" s="283"/>
      <c r="N21" s="422"/>
      <c r="S21" s="424"/>
    </row>
    <row r="22" spans="2:21" ht="140.25" customHeight="1" x14ac:dyDescent="0.25">
      <c r="B22" s="281" t="s">
        <v>494</v>
      </c>
      <c r="C22" s="281" t="s">
        <v>495</v>
      </c>
      <c r="D22" s="281" t="s">
        <v>496</v>
      </c>
      <c r="E22" s="281" t="s">
        <v>444</v>
      </c>
      <c r="F22" s="282">
        <v>42736</v>
      </c>
      <c r="G22" s="282">
        <v>43100</v>
      </c>
      <c r="H22" s="283">
        <v>34200</v>
      </c>
      <c r="I22" s="439">
        <f>(900*12)*4</f>
        <v>43200</v>
      </c>
      <c r="J22" s="284">
        <f t="shared" si="1"/>
        <v>9000</v>
      </c>
      <c r="K22" s="285">
        <f t="shared" si="2"/>
        <v>1.263157894736842</v>
      </c>
      <c r="L22" s="285">
        <f t="shared" si="0"/>
        <v>9.3594780531072388</v>
      </c>
      <c r="M22" s="283"/>
      <c r="N22" s="422"/>
    </row>
    <row r="23" spans="2:21" ht="135" customHeight="1" x14ac:dyDescent="0.25">
      <c r="B23" s="281" t="s">
        <v>497</v>
      </c>
      <c r="C23" s="281" t="s">
        <v>498</v>
      </c>
      <c r="D23" s="281" t="s">
        <v>499</v>
      </c>
      <c r="E23" s="281" t="s">
        <v>445</v>
      </c>
      <c r="F23" s="282">
        <v>42736</v>
      </c>
      <c r="G23" s="282">
        <v>43100</v>
      </c>
      <c r="H23" s="283">
        <v>4000</v>
      </c>
      <c r="I23" s="440">
        <v>4000</v>
      </c>
      <c r="J23" s="284">
        <f t="shared" si="1"/>
        <v>0</v>
      </c>
      <c r="K23" s="285">
        <f t="shared" si="2"/>
        <v>1</v>
      </c>
      <c r="L23" s="285">
        <f t="shared" si="0"/>
        <v>0.86661833825067025</v>
      </c>
      <c r="M23" s="283"/>
      <c r="N23" s="422"/>
      <c r="P23" s="674"/>
      <c r="Q23" s="674"/>
      <c r="R23" s="674"/>
      <c r="S23" s="674"/>
    </row>
    <row r="24" spans="2:21" ht="105.75" customHeight="1" x14ac:dyDescent="0.25">
      <c r="B24" s="281" t="s">
        <v>532</v>
      </c>
      <c r="C24" s="281" t="s">
        <v>533</v>
      </c>
      <c r="D24" s="281" t="s">
        <v>534</v>
      </c>
      <c r="E24" s="281" t="s">
        <v>448</v>
      </c>
      <c r="F24" s="282">
        <v>42736</v>
      </c>
      <c r="G24" s="282">
        <v>43100</v>
      </c>
      <c r="H24" s="283">
        <v>2700</v>
      </c>
      <c r="I24" s="440">
        <v>2000</v>
      </c>
      <c r="J24" s="284">
        <f t="shared" si="1"/>
        <v>-700</v>
      </c>
      <c r="K24" s="285">
        <f t="shared" si="2"/>
        <v>0.7407407407407407</v>
      </c>
      <c r="L24" s="285">
        <f t="shared" si="0"/>
        <v>0.43330916912533513</v>
      </c>
      <c r="M24" s="283"/>
      <c r="N24" s="422"/>
    </row>
    <row r="25" spans="2:21" ht="78.75" customHeight="1" x14ac:dyDescent="0.25">
      <c r="B25" s="281" t="s">
        <v>337</v>
      </c>
      <c r="C25" s="281" t="s">
        <v>338</v>
      </c>
      <c r="D25" s="323" t="s">
        <v>405</v>
      </c>
      <c r="E25" s="323" t="s">
        <v>405</v>
      </c>
      <c r="F25" s="282">
        <v>42736</v>
      </c>
      <c r="G25" s="282">
        <v>43100</v>
      </c>
      <c r="H25" s="283">
        <v>8500</v>
      </c>
      <c r="I25" s="439">
        <v>0</v>
      </c>
      <c r="J25" s="284">
        <f t="shared" si="1"/>
        <v>-8500</v>
      </c>
      <c r="K25" s="285">
        <f t="shared" si="2"/>
        <v>0</v>
      </c>
      <c r="L25" s="285">
        <f t="shared" si="0"/>
        <v>0</v>
      </c>
      <c r="M25" s="283"/>
      <c r="N25" s="422"/>
    </row>
    <row r="26" spans="2:21" ht="94.5" customHeight="1" x14ac:dyDescent="0.25">
      <c r="B26" s="281" t="s">
        <v>339</v>
      </c>
      <c r="C26" s="281" t="s">
        <v>500</v>
      </c>
      <c r="D26" s="281" t="s">
        <v>501</v>
      </c>
      <c r="E26" s="281" t="s">
        <v>446</v>
      </c>
      <c r="F26" s="282">
        <v>42736</v>
      </c>
      <c r="G26" s="282">
        <v>43100</v>
      </c>
      <c r="H26" s="283">
        <v>1700</v>
      </c>
      <c r="I26" s="439">
        <v>2000</v>
      </c>
      <c r="J26" s="284">
        <f t="shared" si="1"/>
        <v>300</v>
      </c>
      <c r="K26" s="285">
        <f t="shared" si="2"/>
        <v>1.1764705882352942</v>
      </c>
      <c r="L26" s="285">
        <f t="shared" si="0"/>
        <v>0.43330916912533513</v>
      </c>
      <c r="M26" s="283"/>
      <c r="N26" s="421" t="s">
        <v>396</v>
      </c>
    </row>
    <row r="27" spans="2:21" ht="90" customHeight="1" x14ac:dyDescent="0.25">
      <c r="B27" s="281" t="s">
        <v>502</v>
      </c>
      <c r="C27" s="281" t="s">
        <v>503</v>
      </c>
      <c r="D27" s="281" t="s">
        <v>504</v>
      </c>
      <c r="E27" s="281" t="s">
        <v>447</v>
      </c>
      <c r="F27" s="282">
        <v>42736</v>
      </c>
      <c r="G27" s="282">
        <v>43100</v>
      </c>
      <c r="H27" s="283">
        <v>33744.69</v>
      </c>
      <c r="I27" s="439">
        <v>32000</v>
      </c>
      <c r="J27" s="284">
        <f t="shared" si="1"/>
        <v>-1744.6900000000023</v>
      </c>
      <c r="K27" s="285">
        <f t="shared" si="2"/>
        <v>0.94829734693073187</v>
      </c>
      <c r="L27" s="285">
        <f t="shared" si="0"/>
        <v>6.932946706005362</v>
      </c>
      <c r="M27" s="283"/>
      <c r="N27" s="422"/>
      <c r="P27" s="366" t="s">
        <v>482</v>
      </c>
    </row>
    <row r="28" spans="2:21" ht="240.75" customHeight="1" x14ac:dyDescent="0.25">
      <c r="B28" s="281" t="s">
        <v>360</v>
      </c>
      <c r="C28" s="281" t="s">
        <v>505</v>
      </c>
      <c r="D28" s="281" t="s">
        <v>617</v>
      </c>
      <c r="E28" s="281" t="s">
        <v>361</v>
      </c>
      <c r="F28" s="282">
        <v>42736</v>
      </c>
      <c r="G28" s="282">
        <v>43100</v>
      </c>
      <c r="H28" s="283">
        <v>95251.54</v>
      </c>
      <c r="I28" s="442">
        <v>56638.71999999995</v>
      </c>
      <c r="J28" s="284">
        <f t="shared" si="1"/>
        <v>-38612.820000000043</v>
      </c>
      <c r="K28" s="285">
        <f t="shared" si="2"/>
        <v>0.59462261712513997</v>
      </c>
      <c r="L28" s="285">
        <f t="shared" si="0"/>
        <v>12.27103835176124</v>
      </c>
      <c r="M28" s="283"/>
      <c r="N28" s="422"/>
    </row>
    <row r="29" spans="2:21" ht="120.75" customHeight="1" x14ac:dyDescent="0.25">
      <c r="B29" s="395" t="s">
        <v>450</v>
      </c>
      <c r="C29" s="395" t="s">
        <v>506</v>
      </c>
      <c r="D29" s="281" t="s">
        <v>507</v>
      </c>
      <c r="E29" s="281" t="s">
        <v>443</v>
      </c>
      <c r="F29" s="282">
        <v>42736</v>
      </c>
      <c r="G29" s="282">
        <v>43100</v>
      </c>
      <c r="H29" s="283">
        <v>0</v>
      </c>
      <c r="I29" s="441">
        <f>19933.04+53000-20292+359.4+0.08</f>
        <v>53000.520000000011</v>
      </c>
      <c r="J29" s="284">
        <f t="shared" si="1"/>
        <v>53000.520000000011</v>
      </c>
      <c r="K29" s="285">
        <f t="shared" si="2"/>
        <v>0</v>
      </c>
      <c r="L29" s="285">
        <f t="shared" si="0"/>
        <v>11.482805642205356</v>
      </c>
      <c r="M29" s="283"/>
      <c r="N29" s="422"/>
    </row>
    <row r="30" spans="2:21" ht="126" customHeight="1" x14ac:dyDescent="0.25">
      <c r="B30" s="395" t="s">
        <v>362</v>
      </c>
      <c r="C30" s="395" t="s">
        <v>508</v>
      </c>
      <c r="D30" s="281" t="s">
        <v>509</v>
      </c>
      <c r="E30" s="281" t="s">
        <v>449</v>
      </c>
      <c r="F30" s="282">
        <v>42736</v>
      </c>
      <c r="G30" s="282">
        <v>43100</v>
      </c>
      <c r="H30" s="283">
        <v>8000</v>
      </c>
      <c r="I30" s="441">
        <v>6000</v>
      </c>
      <c r="J30" s="284">
        <f t="shared" si="1"/>
        <v>-2000</v>
      </c>
      <c r="K30" s="285">
        <f t="shared" si="2"/>
        <v>0.75</v>
      </c>
      <c r="L30" s="285">
        <f t="shared" si="0"/>
        <v>1.2999275073760053</v>
      </c>
      <c r="M30" s="283"/>
      <c r="N30" s="422"/>
    </row>
    <row r="31" spans="2:21" ht="87" customHeight="1" x14ac:dyDescent="0.4">
      <c r="B31" s="281" t="s">
        <v>510</v>
      </c>
      <c r="C31" s="281" t="s">
        <v>511</v>
      </c>
      <c r="D31" s="281" t="s">
        <v>512</v>
      </c>
      <c r="E31" s="281" t="s">
        <v>363</v>
      </c>
      <c r="F31" s="282">
        <v>42736</v>
      </c>
      <c r="G31" s="282">
        <v>43100</v>
      </c>
      <c r="H31" s="283">
        <v>0</v>
      </c>
      <c r="I31" s="441">
        <v>30000</v>
      </c>
      <c r="J31" s="284">
        <f t="shared" si="1"/>
        <v>30000</v>
      </c>
      <c r="K31" s="285">
        <f t="shared" si="2"/>
        <v>0</v>
      </c>
      <c r="L31" s="285">
        <f t="shared" si="0"/>
        <v>6.4996375368800265</v>
      </c>
      <c r="M31" s="283"/>
      <c r="N31" s="423"/>
      <c r="P31" s="670"/>
      <c r="Q31" s="671"/>
      <c r="R31" s="671"/>
      <c r="S31" s="671"/>
      <c r="T31" s="671"/>
      <c r="U31" s="671"/>
    </row>
    <row r="32" spans="2:21" ht="54.95" hidden="1" customHeight="1" x14ac:dyDescent="0.25">
      <c r="B32" s="281"/>
      <c r="C32" s="281"/>
      <c r="D32" s="281"/>
      <c r="E32" s="281"/>
      <c r="F32" s="282"/>
      <c r="G32" s="282"/>
      <c r="H32" s="283"/>
      <c r="I32" s="283"/>
      <c r="J32" s="284"/>
      <c r="K32" s="285"/>
      <c r="L32" s="285"/>
      <c r="M32" s="283"/>
      <c r="N32" s="281"/>
    </row>
    <row r="33" spans="2:20" ht="54.95" hidden="1" customHeight="1" x14ac:dyDescent="0.25">
      <c r="B33" s="281"/>
      <c r="C33" s="281"/>
      <c r="D33" s="281"/>
      <c r="E33" s="281"/>
      <c r="F33" s="282"/>
      <c r="G33" s="282"/>
      <c r="H33" s="283"/>
      <c r="I33" s="283"/>
      <c r="J33" s="284"/>
      <c r="K33" s="285"/>
      <c r="L33" s="285"/>
      <c r="M33" s="283"/>
      <c r="N33" s="281"/>
    </row>
    <row r="34" spans="2:20" ht="54.95" hidden="1" customHeight="1" x14ac:dyDescent="0.25">
      <c r="B34" s="281"/>
      <c r="C34" s="281"/>
      <c r="D34" s="281"/>
      <c r="E34" s="281"/>
      <c r="F34" s="282"/>
      <c r="G34" s="282"/>
      <c r="H34" s="283"/>
      <c r="I34" s="283"/>
      <c r="J34" s="284"/>
      <c r="K34" s="285"/>
      <c r="L34" s="285"/>
      <c r="M34" s="283"/>
      <c r="N34" s="281"/>
    </row>
    <row r="35" spans="2:20" ht="54.95" hidden="1" customHeight="1" x14ac:dyDescent="0.25">
      <c r="B35" s="281"/>
      <c r="C35" s="281"/>
      <c r="D35" s="281"/>
      <c r="E35" s="281"/>
      <c r="F35" s="282"/>
      <c r="G35" s="282"/>
      <c r="H35" s="283"/>
      <c r="I35" s="283"/>
      <c r="J35" s="284"/>
      <c r="K35" s="285"/>
      <c r="L35" s="285"/>
      <c r="M35" s="283"/>
      <c r="N35" s="281"/>
    </row>
    <row r="36" spans="2:20" ht="54.95" hidden="1" customHeight="1" x14ac:dyDescent="0.25">
      <c r="B36" s="281"/>
      <c r="C36" s="281"/>
      <c r="D36" s="281"/>
      <c r="E36" s="281"/>
      <c r="F36" s="282"/>
      <c r="G36" s="282"/>
      <c r="H36" s="283"/>
      <c r="I36" s="283"/>
      <c r="J36" s="284">
        <f t="shared" si="1"/>
        <v>0</v>
      </c>
      <c r="K36" s="285">
        <f t="shared" si="2"/>
        <v>0</v>
      </c>
      <c r="L36" s="285">
        <f t="shared" ref="L36:L44" si="3">IFERROR(I36/$I$44*100,0)</f>
        <v>0</v>
      </c>
      <c r="M36" s="283"/>
      <c r="N36" s="281"/>
    </row>
    <row r="37" spans="2:20" ht="55.5" hidden="1" customHeight="1" x14ac:dyDescent="0.25">
      <c r="B37" s="281"/>
      <c r="C37" s="281"/>
      <c r="D37" s="281"/>
      <c r="E37" s="281"/>
      <c r="F37" s="281"/>
      <c r="G37" s="282"/>
      <c r="H37" s="282"/>
      <c r="I37" s="283"/>
      <c r="J37" s="284"/>
      <c r="K37" s="285">
        <f t="shared" si="2"/>
        <v>0</v>
      </c>
      <c r="L37" s="285">
        <f t="shared" si="3"/>
        <v>0</v>
      </c>
      <c r="M37" s="285">
        <f t="shared" ref="M37:M43" si="4">IFERROR(J37/$J$44*100,0)</f>
        <v>0</v>
      </c>
      <c r="N37" s="283"/>
    </row>
    <row r="38" spans="2:20" ht="55.5" hidden="1" customHeight="1" x14ac:dyDescent="0.25">
      <c r="B38" s="281"/>
      <c r="C38" s="281"/>
      <c r="D38" s="281"/>
      <c r="E38" s="281"/>
      <c r="F38" s="281"/>
      <c r="G38" s="282"/>
      <c r="H38" s="282"/>
      <c r="I38" s="283"/>
      <c r="J38" s="284">
        <f t="shared" si="1"/>
        <v>0</v>
      </c>
      <c r="K38" s="285">
        <f t="shared" si="2"/>
        <v>0</v>
      </c>
      <c r="L38" s="285">
        <f t="shared" si="3"/>
        <v>0</v>
      </c>
      <c r="M38" s="285">
        <f t="shared" si="4"/>
        <v>0</v>
      </c>
      <c r="N38" s="283"/>
    </row>
    <row r="39" spans="2:20" ht="55.5" hidden="1" customHeight="1" x14ac:dyDescent="0.25">
      <c r="B39" s="281"/>
      <c r="C39" s="281"/>
      <c r="D39" s="281"/>
      <c r="E39" s="281"/>
      <c r="F39" s="281"/>
      <c r="G39" s="282"/>
      <c r="H39" s="282"/>
      <c r="I39" s="283"/>
      <c r="J39" s="284">
        <f t="shared" si="1"/>
        <v>0</v>
      </c>
      <c r="K39" s="285">
        <f t="shared" si="2"/>
        <v>0</v>
      </c>
      <c r="L39" s="285">
        <f t="shared" si="3"/>
        <v>0</v>
      </c>
      <c r="M39" s="285">
        <f t="shared" si="4"/>
        <v>0</v>
      </c>
      <c r="N39" s="283"/>
    </row>
    <row r="40" spans="2:20" ht="55.5" hidden="1" customHeight="1" x14ac:dyDescent="0.25">
      <c r="B40" s="281"/>
      <c r="C40" s="281"/>
      <c r="D40" s="281"/>
      <c r="E40" s="281"/>
      <c r="F40" s="281"/>
      <c r="G40" s="282"/>
      <c r="H40" s="282"/>
      <c r="I40" s="283"/>
      <c r="J40" s="284">
        <f t="shared" si="1"/>
        <v>0</v>
      </c>
      <c r="K40" s="285">
        <f t="shared" si="2"/>
        <v>0</v>
      </c>
      <c r="L40" s="285">
        <f t="shared" si="3"/>
        <v>0</v>
      </c>
      <c r="M40" s="285">
        <f t="shared" si="4"/>
        <v>0</v>
      </c>
      <c r="N40" s="283"/>
    </row>
    <row r="41" spans="2:20" ht="55.5" hidden="1" customHeight="1" x14ac:dyDescent="0.25">
      <c r="B41" s="281"/>
      <c r="C41" s="281"/>
      <c r="D41" s="281"/>
      <c r="E41" s="281"/>
      <c r="F41" s="281"/>
      <c r="G41" s="282"/>
      <c r="H41" s="282"/>
      <c r="I41" s="283"/>
      <c r="J41" s="284">
        <f t="shared" si="1"/>
        <v>0</v>
      </c>
      <c r="K41" s="285">
        <f t="shared" si="2"/>
        <v>0</v>
      </c>
      <c r="L41" s="285">
        <f t="shared" si="3"/>
        <v>0</v>
      </c>
      <c r="M41" s="285">
        <f t="shared" si="4"/>
        <v>0</v>
      </c>
      <c r="N41" s="283"/>
    </row>
    <row r="42" spans="2:20" ht="55.5" hidden="1" customHeight="1" x14ac:dyDescent="0.25">
      <c r="B42" s="281"/>
      <c r="C42" s="281"/>
      <c r="D42" s="281"/>
      <c r="E42" s="281"/>
      <c r="F42" s="281"/>
      <c r="G42" s="282"/>
      <c r="H42" s="282"/>
      <c r="I42" s="283"/>
      <c r="J42" s="284">
        <f t="shared" si="1"/>
        <v>0</v>
      </c>
      <c r="K42" s="285">
        <f t="shared" si="2"/>
        <v>0</v>
      </c>
      <c r="L42" s="285">
        <f t="shared" si="3"/>
        <v>0</v>
      </c>
      <c r="M42" s="285">
        <f t="shared" si="4"/>
        <v>0</v>
      </c>
      <c r="N42" s="283"/>
    </row>
    <row r="43" spans="2:20" ht="55.5" hidden="1" customHeight="1" x14ac:dyDescent="0.25">
      <c r="B43" s="281"/>
      <c r="C43" s="281"/>
      <c r="D43" s="281"/>
      <c r="E43" s="281"/>
      <c r="F43" s="281"/>
      <c r="G43" s="282"/>
      <c r="H43" s="282"/>
      <c r="I43" s="283"/>
      <c r="J43" s="284">
        <f t="shared" si="1"/>
        <v>0</v>
      </c>
      <c r="K43" s="285">
        <f t="shared" si="2"/>
        <v>0</v>
      </c>
      <c r="L43" s="285">
        <f t="shared" si="3"/>
        <v>0</v>
      </c>
      <c r="M43" s="285">
        <f t="shared" si="4"/>
        <v>0</v>
      </c>
      <c r="N43" s="283"/>
    </row>
    <row r="44" spans="2:20" s="3" customFormat="1" ht="24.75" customHeight="1" x14ac:dyDescent="0.4">
      <c r="B44" s="634" t="s">
        <v>195</v>
      </c>
      <c r="C44" s="635"/>
      <c r="D44" s="635"/>
      <c r="E44" s="635"/>
      <c r="F44" s="635"/>
      <c r="G44" s="635"/>
      <c r="H44" s="286">
        <f>SUM(H20:H31)</f>
        <v>410428</v>
      </c>
      <c r="I44" s="312">
        <f>SUM(I20:I31)</f>
        <v>461564.2</v>
      </c>
      <c r="J44" s="284">
        <f t="shared" si="1"/>
        <v>51136.200000000012</v>
      </c>
      <c r="K44" s="285">
        <f t="shared" si="2"/>
        <v>1.1245923767384292</v>
      </c>
      <c r="L44" s="285">
        <f t="shared" si="3"/>
        <v>100</v>
      </c>
      <c r="M44" s="286">
        <f>SUM(M20:M36)</f>
        <v>0</v>
      </c>
      <c r="N44" s="287"/>
    </row>
    <row r="45" spans="2:20" ht="26.25" x14ac:dyDescent="0.4">
      <c r="B45" s="288"/>
      <c r="C45" s="288"/>
      <c r="D45" s="288"/>
      <c r="E45" s="288"/>
      <c r="F45" s="288"/>
      <c r="G45" s="673"/>
      <c r="H45" s="673"/>
      <c r="I45" s="289"/>
      <c r="J45" s="288"/>
      <c r="K45" s="288"/>
      <c r="L45" s="288"/>
      <c r="M45" s="288"/>
      <c r="N45" s="289"/>
    </row>
    <row r="46" spans="2:20" ht="36" customHeight="1" x14ac:dyDescent="0.25">
      <c r="B46" s="636" t="s">
        <v>298</v>
      </c>
      <c r="C46" s="637"/>
      <c r="D46" s="637"/>
      <c r="E46" s="637"/>
      <c r="F46" s="637"/>
      <c r="G46" s="637"/>
      <c r="H46" s="637"/>
      <c r="I46" s="637"/>
      <c r="J46" s="637"/>
      <c r="K46" s="637"/>
      <c r="L46" s="637"/>
      <c r="M46" s="637"/>
      <c r="N46" s="637"/>
    </row>
    <row r="47" spans="2:20" ht="95.25" customHeight="1" x14ac:dyDescent="0.4">
      <c r="B47" s="638"/>
      <c r="C47" s="639"/>
      <c r="D47" s="639"/>
      <c r="E47" s="639"/>
      <c r="F47" s="639"/>
      <c r="G47" s="639"/>
      <c r="H47" s="639"/>
      <c r="I47" s="639"/>
      <c r="J47" s="639"/>
      <c r="K47" s="639"/>
      <c r="L47" s="639"/>
      <c r="M47" s="639"/>
      <c r="N47" s="639"/>
      <c r="O47" s="670"/>
      <c r="P47" s="671"/>
      <c r="Q47" s="671"/>
      <c r="R47" s="671"/>
      <c r="S47" s="671"/>
      <c r="T47" s="671"/>
    </row>
    <row r="48" spans="2:20" ht="15" hidden="1" customHeight="1" x14ac:dyDescent="0.25">
      <c r="B48" s="640" t="s">
        <v>299</v>
      </c>
      <c r="C48" s="640"/>
      <c r="D48" s="640"/>
      <c r="E48" s="640"/>
      <c r="F48" s="640"/>
      <c r="G48" s="640"/>
      <c r="H48" s="81"/>
      <c r="I48" s="81"/>
      <c r="J48" s="81"/>
      <c r="K48" s="81"/>
      <c r="L48" s="81"/>
      <c r="M48" s="81"/>
      <c r="N48" s="81"/>
    </row>
    <row r="49" spans="2:14" ht="15" hidden="1" customHeight="1" x14ac:dyDescent="0.25">
      <c r="B49" s="82" t="s">
        <v>300</v>
      </c>
      <c r="C49" s="82"/>
      <c r="D49" s="82"/>
      <c r="E49" s="632" t="s">
        <v>301</v>
      </c>
      <c r="F49" s="632"/>
      <c r="G49" s="632"/>
      <c r="H49" s="80"/>
      <c r="I49" s="80"/>
      <c r="J49" s="80"/>
      <c r="K49" s="80"/>
      <c r="L49" s="80"/>
      <c r="M49" s="80"/>
      <c r="N49" s="80"/>
    </row>
    <row r="50" spans="2:14" ht="15" hidden="1" customHeight="1" x14ac:dyDescent="0.25">
      <c r="B50" s="82" t="s">
        <v>302</v>
      </c>
      <c r="C50" s="82"/>
      <c r="D50" s="82"/>
      <c r="E50" s="632" t="s">
        <v>303</v>
      </c>
      <c r="F50" s="632"/>
      <c r="G50" s="632"/>
      <c r="H50" s="80"/>
      <c r="I50" s="80"/>
      <c r="J50" s="80"/>
      <c r="K50" s="80"/>
      <c r="L50" s="80"/>
      <c r="M50" s="80"/>
      <c r="N50" s="80"/>
    </row>
    <row r="51" spans="2:14" ht="15" hidden="1" customHeight="1" x14ac:dyDescent="0.25">
      <c r="B51" s="82" t="s">
        <v>304</v>
      </c>
      <c r="C51" s="82"/>
      <c r="D51" s="82"/>
      <c r="E51" s="632" t="s">
        <v>305</v>
      </c>
      <c r="F51" s="632"/>
      <c r="G51" s="632"/>
      <c r="H51" s="80"/>
      <c r="I51" s="80"/>
      <c r="J51" s="80"/>
      <c r="K51" s="80"/>
      <c r="L51" s="80"/>
      <c r="M51" s="80"/>
      <c r="N51" s="80"/>
    </row>
    <row r="52" spans="2:14" ht="15" hidden="1" customHeight="1" x14ac:dyDescent="0.25">
      <c r="B52" s="82" t="s">
        <v>306</v>
      </c>
      <c r="C52" s="82"/>
      <c r="D52" s="82"/>
      <c r="E52" s="632" t="s">
        <v>307</v>
      </c>
      <c r="F52" s="632"/>
      <c r="G52" s="632"/>
      <c r="H52" s="80"/>
      <c r="I52" s="80"/>
      <c r="J52" s="80"/>
      <c r="K52" s="80"/>
      <c r="L52" s="80"/>
      <c r="M52" s="80"/>
      <c r="N52" s="80"/>
    </row>
    <row r="53" spans="2:14" ht="15" customHeight="1" x14ac:dyDescent="0.25">
      <c r="B53" s="633"/>
      <c r="C53" s="633"/>
      <c r="D53" s="633"/>
      <c r="E53" s="633"/>
      <c r="F53" s="633"/>
      <c r="G53" s="633"/>
      <c r="H53" s="633"/>
      <c r="I53" s="633"/>
      <c r="J53" s="633"/>
      <c r="K53" s="633"/>
      <c r="L53" s="633"/>
      <c r="M53" s="633"/>
      <c r="N53" s="633"/>
    </row>
    <row r="55" spans="2:14" x14ac:dyDescent="0.25">
      <c r="I55" s="314"/>
    </row>
    <row r="58" spans="2:14" x14ac:dyDescent="0.25">
      <c r="I58" s="314"/>
    </row>
  </sheetData>
  <sheetProtection formatCells="0" formatRows="0" insertRows="0" deleteRows="0"/>
  <mergeCells count="48">
    <mergeCell ref="P31:U31"/>
    <mergeCell ref="P23:S23"/>
    <mergeCell ref="B16:N16"/>
    <mergeCell ref="B15:G15"/>
    <mergeCell ref="H15:N15"/>
    <mergeCell ref="J17:K17"/>
    <mergeCell ref="L17:L19"/>
    <mergeCell ref="H17:H19"/>
    <mergeCell ref="I17:I19"/>
    <mergeCell ref="F17:G17"/>
    <mergeCell ref="H14:N14"/>
    <mergeCell ref="B53:N53"/>
    <mergeCell ref="J18:J19"/>
    <mergeCell ref="K18:K19"/>
    <mergeCell ref="B46:N46"/>
    <mergeCell ref="B47:N47"/>
    <mergeCell ref="B48:G48"/>
    <mergeCell ref="B18:B19"/>
    <mergeCell ref="C18:C19"/>
    <mergeCell ref="F18:F19"/>
    <mergeCell ref="G18:G19"/>
    <mergeCell ref="E49:G49"/>
    <mergeCell ref="M17:M19"/>
    <mergeCell ref="N17:N19"/>
    <mergeCell ref="B44:G44"/>
    <mergeCell ref="E52:G52"/>
    <mergeCell ref="E50:G50"/>
    <mergeCell ref="E51:G51"/>
    <mergeCell ref="B17:E17"/>
    <mergeCell ref="D18:D19"/>
    <mergeCell ref="E18:E19"/>
    <mergeCell ref="G45:H45"/>
    <mergeCell ref="O47:T47"/>
    <mergeCell ref="B6:N6"/>
    <mergeCell ref="B13:G13"/>
    <mergeCell ref="B9:G9"/>
    <mergeCell ref="B10:G10"/>
    <mergeCell ref="B11:G11"/>
    <mergeCell ref="B7:N7"/>
    <mergeCell ref="H13:N13"/>
    <mergeCell ref="B8:G8"/>
    <mergeCell ref="B12:G12"/>
    <mergeCell ref="H8:L8"/>
    <mergeCell ref="H9:L9"/>
    <mergeCell ref="H10:L10"/>
    <mergeCell ref="H11:L11"/>
    <mergeCell ref="H12:L12"/>
    <mergeCell ref="B14:G1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2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Projetos'!$B$11:$B$27</xm:f>
          </x14:formula1>
          <xm:sqref>H14:N14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3:AV47"/>
  <sheetViews>
    <sheetView showGridLines="0" topLeftCell="A11" zoomScale="40" zoomScaleNormal="40" zoomScaleSheetLayoutView="40" workbookViewId="0">
      <selection activeCell="U21" sqref="U21"/>
    </sheetView>
  </sheetViews>
  <sheetFormatPr defaultColWidth="9.140625" defaultRowHeight="15" x14ac:dyDescent="0.25"/>
  <cols>
    <col min="1" max="1" width="12.140625" style="2" customWidth="1"/>
    <col min="2" max="2" width="29.42578125" style="2" customWidth="1"/>
    <col min="3" max="3" width="81.5703125" style="2" customWidth="1"/>
    <col min="4" max="4" width="82.42578125" style="2" customWidth="1"/>
    <col min="5" max="5" width="69.28515625" style="2" customWidth="1"/>
    <col min="6" max="6" width="25.5703125" style="2" customWidth="1"/>
    <col min="7" max="7" width="27.5703125" style="2" customWidth="1"/>
    <col min="8" max="8" width="27.140625" style="2" customWidth="1"/>
    <col min="9" max="9" width="24.7109375" style="2" customWidth="1"/>
    <col min="10" max="10" width="30" style="2" customWidth="1"/>
    <col min="11" max="11" width="19.5703125" style="2" customWidth="1"/>
    <col min="12" max="12" width="25" style="2" customWidth="1"/>
    <col min="13" max="13" width="34.42578125" style="2" hidden="1" customWidth="1"/>
    <col min="14" max="14" width="25.85546875" style="4" customWidth="1"/>
    <col min="15" max="20" width="9.140625" style="2"/>
    <col min="21" max="21" width="32.42578125" style="2" customWidth="1"/>
    <col min="22" max="16384" width="9.140625" style="2"/>
  </cols>
  <sheetData>
    <row r="3" spans="2:14" ht="114" customHeight="1" x14ac:dyDescent="0.25"/>
    <row r="5" spans="2:14" ht="39" customHeight="1" x14ac:dyDescent="0.25"/>
    <row r="6" spans="2:14" ht="52.5" customHeight="1" x14ac:dyDescent="0.25">
      <c r="B6" s="661" t="s">
        <v>274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</row>
    <row r="7" spans="2:14" ht="57" hidden="1" customHeight="1" x14ac:dyDescent="0.25">
      <c r="B7" s="663" t="s">
        <v>275</v>
      </c>
      <c r="C7" s="663"/>
      <c r="D7" s="663"/>
      <c r="E7" s="663"/>
      <c r="F7" s="663"/>
      <c r="G7" s="663"/>
      <c r="H7" s="663"/>
      <c r="I7" s="663"/>
      <c r="J7" s="663"/>
      <c r="K7" s="663"/>
      <c r="L7" s="663"/>
      <c r="M7" s="663"/>
      <c r="N7" s="663"/>
    </row>
    <row r="8" spans="2:14" ht="43.5" customHeight="1" x14ac:dyDescent="0.4">
      <c r="B8" s="656" t="s">
        <v>249</v>
      </c>
      <c r="C8" s="657"/>
      <c r="D8" s="657"/>
      <c r="E8" s="657"/>
      <c r="F8" s="657"/>
      <c r="G8" s="658"/>
      <c r="H8" s="659" t="s">
        <v>401</v>
      </c>
      <c r="I8" s="660"/>
      <c r="J8" s="660"/>
      <c r="K8" s="660"/>
      <c r="L8" s="660"/>
      <c r="M8" s="660"/>
      <c r="N8" s="660"/>
    </row>
    <row r="9" spans="2:14" ht="43.5" customHeight="1" x14ac:dyDescent="0.4">
      <c r="B9" s="656" t="s">
        <v>276</v>
      </c>
      <c r="C9" s="657"/>
      <c r="D9" s="657"/>
      <c r="E9" s="657"/>
      <c r="F9" s="657"/>
      <c r="G9" s="658"/>
      <c r="H9" s="659" t="s">
        <v>402</v>
      </c>
      <c r="I9" s="660"/>
      <c r="J9" s="660"/>
      <c r="K9" s="660"/>
      <c r="L9" s="660"/>
      <c r="M9" s="660"/>
      <c r="N9" s="660"/>
    </row>
    <row r="10" spans="2:14" ht="43.5" customHeight="1" x14ac:dyDescent="0.4">
      <c r="B10" s="656" t="s">
        <v>277</v>
      </c>
      <c r="C10" s="657"/>
      <c r="D10" s="657"/>
      <c r="E10" s="657"/>
      <c r="F10" s="657"/>
      <c r="G10" s="658"/>
      <c r="H10" s="660" t="s">
        <v>397</v>
      </c>
      <c r="I10" s="660"/>
      <c r="J10" s="660"/>
      <c r="K10" s="660"/>
      <c r="L10" s="660"/>
      <c r="M10" s="660"/>
      <c r="N10" s="660"/>
    </row>
    <row r="11" spans="2:14" ht="43.5" customHeight="1" x14ac:dyDescent="0.25">
      <c r="B11" s="656" t="s">
        <v>278</v>
      </c>
      <c r="C11" s="657"/>
      <c r="D11" s="657"/>
      <c r="E11" s="657"/>
      <c r="F11" s="657"/>
      <c r="G11" s="658"/>
      <c r="H11" s="644" t="s">
        <v>469</v>
      </c>
      <c r="I11" s="645"/>
      <c r="J11" s="645"/>
      <c r="K11" s="645"/>
      <c r="L11" s="645"/>
      <c r="M11" s="645"/>
      <c r="N11" s="645"/>
    </row>
    <row r="12" spans="2:14" ht="43.5" customHeight="1" x14ac:dyDescent="0.4">
      <c r="B12" s="636" t="s">
        <v>279</v>
      </c>
      <c r="C12" s="637"/>
      <c r="D12" s="637"/>
      <c r="E12" s="637"/>
      <c r="F12" s="637"/>
      <c r="G12" s="643"/>
      <c r="H12" s="659" t="s">
        <v>403</v>
      </c>
      <c r="I12" s="660"/>
      <c r="J12" s="660"/>
      <c r="K12" s="660"/>
      <c r="L12" s="660"/>
      <c r="M12" s="660"/>
      <c r="N12" s="660"/>
    </row>
    <row r="13" spans="2:14" ht="43.5" customHeight="1" x14ac:dyDescent="0.4">
      <c r="B13" s="656" t="s">
        <v>280</v>
      </c>
      <c r="C13" s="657"/>
      <c r="D13" s="657"/>
      <c r="E13" s="657"/>
      <c r="F13" s="657"/>
      <c r="G13" s="658"/>
      <c r="H13" s="659" t="s">
        <v>389</v>
      </c>
      <c r="I13" s="660"/>
      <c r="J13" s="660"/>
      <c r="K13" s="660"/>
      <c r="L13" s="660"/>
      <c r="M13" s="660"/>
      <c r="N13" s="660"/>
    </row>
    <row r="14" spans="2:14" ht="43.5" customHeight="1" x14ac:dyDescent="0.4">
      <c r="B14" s="656" t="s">
        <v>281</v>
      </c>
      <c r="C14" s="657"/>
      <c r="D14" s="657"/>
      <c r="E14" s="657"/>
      <c r="F14" s="657"/>
      <c r="G14" s="658"/>
      <c r="H14" s="660" t="s">
        <v>17</v>
      </c>
      <c r="I14" s="660"/>
      <c r="J14" s="660"/>
      <c r="K14" s="660"/>
      <c r="L14" s="660"/>
      <c r="M14" s="660"/>
      <c r="N14" s="660"/>
    </row>
    <row r="15" spans="2:14" ht="81" customHeight="1" x14ac:dyDescent="0.25">
      <c r="B15" s="636" t="s">
        <v>282</v>
      </c>
      <c r="C15" s="637"/>
      <c r="D15" s="637"/>
      <c r="E15" s="637"/>
      <c r="F15" s="637"/>
      <c r="G15" s="643"/>
      <c r="H15" s="644" t="s">
        <v>404</v>
      </c>
      <c r="I15" s="645"/>
      <c r="J15" s="645"/>
      <c r="K15" s="645"/>
      <c r="L15" s="645"/>
      <c r="M15" s="645"/>
      <c r="N15" s="645"/>
    </row>
    <row r="16" spans="2:14" s="100" customFormat="1" ht="54" customHeight="1" x14ac:dyDescent="0.25">
      <c r="B16" s="646"/>
      <c r="C16" s="646"/>
      <c r="D16" s="646"/>
      <c r="E16" s="646"/>
      <c r="F16" s="646"/>
      <c r="G16" s="646"/>
      <c r="H16" s="646"/>
      <c r="I16" s="646"/>
      <c r="J16" s="646"/>
      <c r="K16" s="646"/>
      <c r="L16" s="646"/>
      <c r="M16" s="646"/>
      <c r="N16" s="646"/>
    </row>
    <row r="17" spans="2:48" ht="54.75" customHeight="1" x14ac:dyDescent="0.25">
      <c r="B17" s="647" t="s">
        <v>283</v>
      </c>
      <c r="C17" s="648"/>
      <c r="D17" s="648"/>
      <c r="E17" s="649"/>
      <c r="F17" s="647" t="s">
        <v>284</v>
      </c>
      <c r="G17" s="649"/>
      <c r="H17" s="641" t="s">
        <v>471</v>
      </c>
      <c r="I17" s="641" t="s">
        <v>126</v>
      </c>
      <c r="J17" s="647" t="s">
        <v>286</v>
      </c>
      <c r="K17" s="649"/>
      <c r="L17" s="651" t="s">
        <v>287</v>
      </c>
      <c r="M17" s="641" t="s">
        <v>288</v>
      </c>
      <c r="N17" s="641" t="s">
        <v>289</v>
      </c>
      <c r="O17" s="677"/>
      <c r="P17" s="678"/>
      <c r="Q17" s="678"/>
      <c r="R17" s="678"/>
      <c r="S17" s="678"/>
      <c r="T17" s="678"/>
      <c r="U17" s="678"/>
      <c r="V17" s="678"/>
      <c r="W17" s="678"/>
      <c r="X17" s="678"/>
      <c r="Y17" s="678"/>
    </row>
    <row r="18" spans="2:48" ht="31.5" customHeight="1" x14ac:dyDescent="0.25">
      <c r="B18" s="641" t="s">
        <v>290</v>
      </c>
      <c r="C18" s="641" t="s">
        <v>291</v>
      </c>
      <c r="D18" s="654" t="s">
        <v>292</v>
      </c>
      <c r="E18" s="654" t="s">
        <v>293</v>
      </c>
      <c r="F18" s="641" t="s">
        <v>294</v>
      </c>
      <c r="G18" s="641" t="s">
        <v>295</v>
      </c>
      <c r="H18" s="650"/>
      <c r="I18" s="650"/>
      <c r="J18" s="641" t="s">
        <v>296</v>
      </c>
      <c r="K18" s="641" t="s">
        <v>297</v>
      </c>
      <c r="L18" s="652"/>
      <c r="M18" s="650"/>
      <c r="N18" s="650"/>
      <c r="O18" s="677"/>
      <c r="P18" s="678"/>
      <c r="Q18" s="678"/>
      <c r="R18" s="678"/>
      <c r="S18" s="678"/>
      <c r="T18" s="678"/>
      <c r="U18" s="678"/>
      <c r="V18" s="678"/>
      <c r="W18" s="678"/>
      <c r="X18" s="678"/>
      <c r="Y18" s="678"/>
    </row>
    <row r="19" spans="2:48" ht="76.5" customHeight="1" x14ac:dyDescent="0.25">
      <c r="B19" s="642"/>
      <c r="C19" s="642"/>
      <c r="D19" s="655"/>
      <c r="E19" s="655"/>
      <c r="F19" s="642"/>
      <c r="G19" s="642"/>
      <c r="H19" s="642"/>
      <c r="I19" s="642"/>
      <c r="J19" s="642"/>
      <c r="K19" s="642"/>
      <c r="L19" s="653"/>
      <c r="M19" s="642"/>
      <c r="N19" s="642"/>
      <c r="O19" s="677"/>
      <c r="P19" s="678"/>
      <c r="Q19" s="678"/>
      <c r="R19" s="678"/>
      <c r="S19" s="678"/>
      <c r="T19" s="678"/>
      <c r="U19" s="678"/>
      <c r="V19" s="678"/>
      <c r="W19" s="678"/>
      <c r="X19" s="678"/>
      <c r="Y19" s="678"/>
    </row>
    <row r="20" spans="2:48" ht="102" customHeight="1" x14ac:dyDescent="0.25">
      <c r="B20" s="302" t="s">
        <v>335</v>
      </c>
      <c r="C20" s="281" t="s">
        <v>515</v>
      </c>
      <c r="D20" s="281" t="s">
        <v>517</v>
      </c>
      <c r="E20" s="281" t="s">
        <v>432</v>
      </c>
      <c r="F20" s="282">
        <v>42736</v>
      </c>
      <c r="G20" s="282">
        <v>43100</v>
      </c>
      <c r="H20" s="283">
        <v>90805.4</v>
      </c>
      <c r="I20" s="439">
        <v>87932</v>
      </c>
      <c r="J20" s="284">
        <f>I20-H20</f>
        <v>-2873.3999999999942</v>
      </c>
      <c r="K20" s="285">
        <f>IFERROR(I20/H20,)</f>
        <v>0.96835650743237744</v>
      </c>
      <c r="L20" s="285">
        <f>IFERROR(I20/$I$38*100,0)</f>
        <v>76.312902688291487</v>
      </c>
      <c r="M20" s="283"/>
      <c r="N20" s="664" t="s">
        <v>402</v>
      </c>
      <c r="P20" s="678"/>
      <c r="Q20" s="679"/>
      <c r="R20" s="679"/>
      <c r="S20" s="679"/>
      <c r="T20" s="679"/>
      <c r="U20" s="679"/>
      <c r="V20" s="679"/>
      <c r="W20" s="679"/>
      <c r="X20" s="679"/>
      <c r="Y20" s="679"/>
      <c r="Z20" s="679"/>
      <c r="AA20" s="679"/>
      <c r="AB20" s="679"/>
      <c r="AC20" s="679"/>
      <c r="AD20" s="679"/>
      <c r="AE20" s="679"/>
      <c r="AF20" s="679"/>
      <c r="AG20" s="679"/>
      <c r="AH20" s="679"/>
      <c r="AI20" s="679"/>
      <c r="AJ20" s="679"/>
      <c r="AK20" s="679"/>
      <c r="AL20" s="679"/>
      <c r="AM20" s="679"/>
      <c r="AN20" s="679"/>
      <c r="AO20" s="679"/>
      <c r="AP20" s="679"/>
      <c r="AQ20" s="679"/>
      <c r="AR20" s="679"/>
      <c r="AS20" s="679"/>
      <c r="AT20" s="679"/>
      <c r="AU20" s="679"/>
      <c r="AV20" s="679"/>
    </row>
    <row r="21" spans="2:48" ht="143.25" customHeight="1" x14ac:dyDescent="0.45">
      <c r="B21" s="302" t="s">
        <v>336</v>
      </c>
      <c r="C21" s="281" t="s">
        <v>516</v>
      </c>
      <c r="D21" s="372" t="s">
        <v>596</v>
      </c>
      <c r="E21" s="281" t="s">
        <v>433</v>
      </c>
      <c r="F21" s="282">
        <v>42736</v>
      </c>
      <c r="G21" s="282">
        <v>43100</v>
      </c>
      <c r="H21" s="283">
        <v>14264</v>
      </c>
      <c r="I21" s="439">
        <v>19293.600000000002</v>
      </c>
      <c r="J21" s="284">
        <f t="shared" ref="J21:J38" si="0">I21-H21</f>
        <v>5029.6000000000022</v>
      </c>
      <c r="K21" s="285">
        <f t="shared" ref="K21:K38" si="1">IFERROR(I21/H21,)</f>
        <v>1.3526079641054405</v>
      </c>
      <c r="L21" s="285">
        <f t="shared" ref="L21:L38" si="2">IFERROR(I21/$I$38*100,0)</f>
        <v>16.744195734281274</v>
      </c>
      <c r="M21" s="283"/>
      <c r="N21" s="665"/>
      <c r="O21" s="680"/>
      <c r="P21" s="681"/>
      <c r="Q21" s="681"/>
      <c r="R21" s="681"/>
      <c r="S21" s="681"/>
      <c r="U21" s="425"/>
    </row>
    <row r="22" spans="2:48" ht="129.75" customHeight="1" x14ac:dyDescent="0.35">
      <c r="B22" s="664" t="s">
        <v>340</v>
      </c>
      <c r="C22" s="302" t="s">
        <v>341</v>
      </c>
      <c r="D22" s="323" t="s">
        <v>405</v>
      </c>
      <c r="E22" s="323" t="s">
        <v>405</v>
      </c>
      <c r="F22" s="282">
        <v>42370</v>
      </c>
      <c r="G22" s="282">
        <v>42735</v>
      </c>
      <c r="H22" s="283">
        <v>33107</v>
      </c>
      <c r="I22" s="440">
        <v>0</v>
      </c>
      <c r="J22" s="284">
        <f t="shared" si="0"/>
        <v>-33107</v>
      </c>
      <c r="K22" s="285">
        <f t="shared" si="1"/>
        <v>0</v>
      </c>
      <c r="L22" s="285">
        <f t="shared" si="2"/>
        <v>0</v>
      </c>
      <c r="M22" s="283"/>
      <c r="N22" s="665"/>
      <c r="O22" s="680"/>
      <c r="P22" s="681"/>
      <c r="Q22" s="681"/>
      <c r="R22" s="681"/>
      <c r="S22" s="681"/>
      <c r="T22" s="416"/>
      <c r="U22" s="416"/>
      <c r="V22" s="416"/>
      <c r="W22" s="416"/>
      <c r="X22" s="416"/>
      <c r="Y22" s="416"/>
      <c r="Z22" s="416"/>
    </row>
    <row r="23" spans="2:48" ht="103.5" customHeight="1" x14ac:dyDescent="0.25">
      <c r="B23" s="665"/>
      <c r="C23" s="302" t="s">
        <v>530</v>
      </c>
      <c r="D23" s="281" t="s">
        <v>531</v>
      </c>
      <c r="E23" s="281" t="s">
        <v>359</v>
      </c>
      <c r="F23" s="282">
        <v>42736</v>
      </c>
      <c r="G23" s="282">
        <v>43100</v>
      </c>
      <c r="H23" s="283">
        <v>8000</v>
      </c>
      <c r="I23" s="440">
        <v>8000</v>
      </c>
      <c r="J23" s="284">
        <f t="shared" si="0"/>
        <v>0</v>
      </c>
      <c r="K23" s="285">
        <f t="shared" si="1"/>
        <v>1</v>
      </c>
      <c r="L23" s="285">
        <f t="shared" si="2"/>
        <v>6.9429015774272376</v>
      </c>
      <c r="M23" s="283"/>
      <c r="N23" s="665"/>
      <c r="P23" s="678"/>
      <c r="Q23" s="679"/>
      <c r="R23" s="679"/>
      <c r="S23" s="679"/>
      <c r="T23" s="679"/>
      <c r="U23" s="679"/>
      <c r="V23" s="679"/>
      <c r="W23" s="679"/>
      <c r="X23" s="679"/>
      <c r="Y23" s="679"/>
      <c r="Z23" s="679"/>
    </row>
    <row r="24" spans="2:48" ht="202.5" customHeight="1" x14ac:dyDescent="0.25">
      <c r="B24" s="666"/>
      <c r="C24" s="302" t="s">
        <v>623</v>
      </c>
      <c r="D24" s="281" t="s">
        <v>618</v>
      </c>
      <c r="E24" s="281" t="s">
        <v>619</v>
      </c>
      <c r="F24" s="282">
        <v>42736</v>
      </c>
      <c r="G24" s="282">
        <v>43100</v>
      </c>
      <c r="H24" s="283">
        <v>0</v>
      </c>
      <c r="I24" s="283">
        <v>0</v>
      </c>
      <c r="J24" s="284">
        <f t="shared" si="0"/>
        <v>0</v>
      </c>
      <c r="K24" s="285">
        <f t="shared" si="1"/>
        <v>0</v>
      </c>
      <c r="L24" s="285">
        <f t="shared" si="2"/>
        <v>0</v>
      </c>
      <c r="M24" s="283"/>
      <c r="N24" s="666"/>
    </row>
    <row r="25" spans="2:48" ht="60" hidden="1" customHeight="1" x14ac:dyDescent="0.25">
      <c r="B25" s="281"/>
      <c r="C25" s="281"/>
      <c r="D25" s="281"/>
      <c r="E25" s="281"/>
      <c r="F25" s="282"/>
      <c r="G25" s="282"/>
      <c r="H25" s="283"/>
      <c r="I25" s="283"/>
      <c r="J25" s="284">
        <f t="shared" si="0"/>
        <v>0</v>
      </c>
      <c r="K25" s="285">
        <f t="shared" si="1"/>
        <v>0</v>
      </c>
      <c r="L25" s="285">
        <f t="shared" si="2"/>
        <v>0</v>
      </c>
      <c r="M25" s="283"/>
      <c r="N25" s="281"/>
    </row>
    <row r="26" spans="2:48" ht="60" hidden="1" customHeight="1" x14ac:dyDescent="0.25">
      <c r="B26" s="281"/>
      <c r="C26" s="281"/>
      <c r="D26" s="281"/>
      <c r="E26" s="281"/>
      <c r="F26" s="282"/>
      <c r="G26" s="282"/>
      <c r="H26" s="283"/>
      <c r="I26" s="283"/>
      <c r="J26" s="284">
        <f t="shared" si="0"/>
        <v>0</v>
      </c>
      <c r="K26" s="285">
        <f t="shared" si="1"/>
        <v>0</v>
      </c>
      <c r="L26" s="285">
        <f t="shared" si="2"/>
        <v>0</v>
      </c>
      <c r="M26" s="283"/>
      <c r="N26" s="281"/>
    </row>
    <row r="27" spans="2:48" ht="60" hidden="1" customHeight="1" x14ac:dyDescent="0.25">
      <c r="B27" s="281"/>
      <c r="C27" s="281"/>
      <c r="D27" s="281"/>
      <c r="E27" s="281"/>
      <c r="F27" s="282"/>
      <c r="G27" s="282"/>
      <c r="H27" s="283"/>
      <c r="I27" s="283"/>
      <c r="J27" s="284">
        <f t="shared" si="0"/>
        <v>0</v>
      </c>
      <c r="K27" s="285">
        <f t="shared" si="1"/>
        <v>0</v>
      </c>
      <c r="L27" s="285">
        <f t="shared" si="2"/>
        <v>0</v>
      </c>
      <c r="M27" s="283"/>
      <c r="N27" s="281"/>
    </row>
    <row r="28" spans="2:48" ht="60" hidden="1" customHeight="1" x14ac:dyDescent="0.25">
      <c r="B28" s="281"/>
      <c r="C28" s="281"/>
      <c r="D28" s="281"/>
      <c r="E28" s="281"/>
      <c r="F28" s="282"/>
      <c r="G28" s="282"/>
      <c r="H28" s="283"/>
      <c r="I28" s="283"/>
      <c r="J28" s="284">
        <f t="shared" si="0"/>
        <v>0</v>
      </c>
      <c r="K28" s="285">
        <f t="shared" si="1"/>
        <v>0</v>
      </c>
      <c r="L28" s="285">
        <f t="shared" si="2"/>
        <v>0</v>
      </c>
      <c r="M28" s="283"/>
      <c r="N28" s="281"/>
    </row>
    <row r="29" spans="2:48" ht="60" hidden="1" customHeight="1" x14ac:dyDescent="0.25">
      <c r="B29" s="281"/>
      <c r="C29" s="281"/>
      <c r="D29" s="281"/>
      <c r="E29" s="281"/>
      <c r="F29" s="282"/>
      <c r="G29" s="282"/>
      <c r="H29" s="283"/>
      <c r="I29" s="283"/>
      <c r="J29" s="284">
        <f t="shared" si="0"/>
        <v>0</v>
      </c>
      <c r="K29" s="285">
        <f t="shared" si="1"/>
        <v>0</v>
      </c>
      <c r="L29" s="285">
        <f t="shared" si="2"/>
        <v>0</v>
      </c>
      <c r="M29" s="283"/>
      <c r="N29" s="281"/>
    </row>
    <row r="30" spans="2:48" ht="55.5" hidden="1" customHeight="1" x14ac:dyDescent="0.25">
      <c r="B30" s="281"/>
      <c r="C30" s="281"/>
      <c r="D30" s="281"/>
      <c r="E30" s="281"/>
      <c r="F30" s="281"/>
      <c r="G30" s="282"/>
      <c r="H30" s="282"/>
      <c r="I30" s="283"/>
      <c r="J30" s="284">
        <f t="shared" si="0"/>
        <v>0</v>
      </c>
      <c r="K30" s="285">
        <f t="shared" si="1"/>
        <v>0</v>
      </c>
      <c r="L30" s="285">
        <f t="shared" si="2"/>
        <v>0</v>
      </c>
      <c r="M30" s="285">
        <f t="shared" ref="M30:M37" si="3">IFERROR(J30/$J$38*100,0)</f>
        <v>0</v>
      </c>
      <c r="N30" s="283"/>
    </row>
    <row r="31" spans="2:48" ht="55.5" hidden="1" customHeight="1" x14ac:dyDescent="0.25">
      <c r="B31" s="281"/>
      <c r="C31" s="281"/>
      <c r="D31" s="281"/>
      <c r="E31" s="281"/>
      <c r="F31" s="281"/>
      <c r="G31" s="282"/>
      <c r="H31" s="282"/>
      <c r="I31" s="283"/>
      <c r="J31" s="284">
        <f t="shared" si="0"/>
        <v>0</v>
      </c>
      <c r="K31" s="285">
        <f t="shared" si="1"/>
        <v>0</v>
      </c>
      <c r="L31" s="285">
        <f t="shared" si="2"/>
        <v>0</v>
      </c>
      <c r="M31" s="285">
        <f t="shared" si="3"/>
        <v>0</v>
      </c>
      <c r="N31" s="283"/>
    </row>
    <row r="32" spans="2:48" ht="55.5" hidden="1" customHeight="1" x14ac:dyDescent="0.25">
      <c r="B32" s="281"/>
      <c r="C32" s="281"/>
      <c r="D32" s="281"/>
      <c r="E32" s="281"/>
      <c r="F32" s="281"/>
      <c r="G32" s="282"/>
      <c r="H32" s="282"/>
      <c r="I32" s="283"/>
      <c r="J32" s="284">
        <f t="shared" si="0"/>
        <v>0</v>
      </c>
      <c r="K32" s="285">
        <f t="shared" si="1"/>
        <v>0</v>
      </c>
      <c r="L32" s="285">
        <f t="shared" si="2"/>
        <v>0</v>
      </c>
      <c r="M32" s="285">
        <f t="shared" si="3"/>
        <v>0</v>
      </c>
      <c r="N32" s="283"/>
    </row>
    <row r="33" spans="2:14" ht="55.5" hidden="1" customHeight="1" x14ac:dyDescent="0.25">
      <c r="B33" s="281"/>
      <c r="C33" s="281"/>
      <c r="D33" s="281"/>
      <c r="E33" s="281"/>
      <c r="F33" s="281"/>
      <c r="G33" s="282"/>
      <c r="H33" s="282"/>
      <c r="I33" s="283"/>
      <c r="J33" s="284">
        <f t="shared" si="0"/>
        <v>0</v>
      </c>
      <c r="K33" s="285">
        <f t="shared" si="1"/>
        <v>0</v>
      </c>
      <c r="L33" s="285">
        <f t="shared" si="2"/>
        <v>0</v>
      </c>
      <c r="M33" s="285">
        <f t="shared" si="3"/>
        <v>0</v>
      </c>
      <c r="N33" s="283"/>
    </row>
    <row r="34" spans="2:14" ht="55.5" hidden="1" customHeight="1" x14ac:dyDescent="0.25">
      <c r="B34" s="281"/>
      <c r="C34" s="281"/>
      <c r="D34" s="281"/>
      <c r="E34" s="281"/>
      <c r="F34" s="281"/>
      <c r="G34" s="282"/>
      <c r="H34" s="282"/>
      <c r="I34" s="283"/>
      <c r="J34" s="284">
        <f t="shared" si="0"/>
        <v>0</v>
      </c>
      <c r="K34" s="285">
        <f t="shared" si="1"/>
        <v>0</v>
      </c>
      <c r="L34" s="285">
        <f t="shared" si="2"/>
        <v>0</v>
      </c>
      <c r="M34" s="285">
        <f t="shared" si="3"/>
        <v>0</v>
      </c>
      <c r="N34" s="283"/>
    </row>
    <row r="35" spans="2:14" ht="55.5" hidden="1" customHeight="1" x14ac:dyDescent="0.25">
      <c r="B35" s="281"/>
      <c r="C35" s="281"/>
      <c r="D35" s="281"/>
      <c r="E35" s="281"/>
      <c r="F35" s="281"/>
      <c r="G35" s="282"/>
      <c r="H35" s="282"/>
      <c r="I35" s="283"/>
      <c r="J35" s="284">
        <f t="shared" si="0"/>
        <v>0</v>
      </c>
      <c r="K35" s="285">
        <f t="shared" si="1"/>
        <v>0</v>
      </c>
      <c r="L35" s="285">
        <f t="shared" si="2"/>
        <v>0</v>
      </c>
      <c r="M35" s="285">
        <f t="shared" si="3"/>
        <v>0</v>
      </c>
      <c r="N35" s="283"/>
    </row>
    <row r="36" spans="2:14" ht="55.5" hidden="1" customHeight="1" x14ac:dyDescent="0.25">
      <c r="B36" s="281"/>
      <c r="C36" s="281"/>
      <c r="D36" s="281"/>
      <c r="E36" s="281"/>
      <c r="F36" s="281"/>
      <c r="G36" s="282"/>
      <c r="H36" s="282"/>
      <c r="I36" s="283"/>
      <c r="J36" s="284">
        <f t="shared" si="0"/>
        <v>0</v>
      </c>
      <c r="K36" s="285">
        <f t="shared" si="1"/>
        <v>0</v>
      </c>
      <c r="L36" s="285">
        <f t="shared" si="2"/>
        <v>0</v>
      </c>
      <c r="M36" s="285">
        <f t="shared" si="3"/>
        <v>0</v>
      </c>
      <c r="N36" s="283"/>
    </row>
    <row r="37" spans="2:14" ht="55.5" hidden="1" customHeight="1" x14ac:dyDescent="0.25">
      <c r="B37" s="281"/>
      <c r="C37" s="281"/>
      <c r="D37" s="281"/>
      <c r="E37" s="281"/>
      <c r="F37" s="281"/>
      <c r="G37" s="282"/>
      <c r="H37" s="282"/>
      <c r="I37" s="283"/>
      <c r="J37" s="284">
        <f t="shared" si="0"/>
        <v>0</v>
      </c>
      <c r="K37" s="285">
        <f t="shared" si="1"/>
        <v>0</v>
      </c>
      <c r="L37" s="285">
        <f t="shared" si="2"/>
        <v>0</v>
      </c>
      <c r="M37" s="285">
        <f t="shared" si="3"/>
        <v>0</v>
      </c>
      <c r="N37" s="283"/>
    </row>
    <row r="38" spans="2:14" s="3" customFormat="1" ht="24.75" customHeight="1" x14ac:dyDescent="0.4">
      <c r="B38" s="634" t="s">
        <v>195</v>
      </c>
      <c r="C38" s="635"/>
      <c r="D38" s="635"/>
      <c r="E38" s="635"/>
      <c r="F38" s="635"/>
      <c r="G38" s="635"/>
      <c r="H38" s="286">
        <f>SUM(H20:H29)</f>
        <v>146176.4</v>
      </c>
      <c r="I38" s="312">
        <f>SUM(I20:I29)</f>
        <v>115225.60000000001</v>
      </c>
      <c r="J38" s="284">
        <f t="shared" si="0"/>
        <v>-30950.799999999988</v>
      </c>
      <c r="K38" s="285">
        <f t="shared" si="1"/>
        <v>0.7882640426224754</v>
      </c>
      <c r="L38" s="285">
        <f t="shared" si="2"/>
        <v>100</v>
      </c>
      <c r="M38" s="286">
        <f>SUM(M20:M29)</f>
        <v>0</v>
      </c>
      <c r="N38" s="287"/>
    </row>
    <row r="39" spans="2:14" ht="26.25" x14ac:dyDescent="0.4"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9"/>
    </row>
    <row r="40" spans="2:14" ht="36" customHeight="1" x14ac:dyDescent="0.25">
      <c r="B40" s="636" t="s">
        <v>298</v>
      </c>
      <c r="C40" s="637"/>
      <c r="D40" s="637"/>
      <c r="E40" s="637"/>
      <c r="F40" s="637"/>
      <c r="G40" s="637"/>
      <c r="H40" s="637"/>
      <c r="I40" s="637"/>
      <c r="J40" s="637"/>
      <c r="K40" s="637"/>
      <c r="L40" s="637"/>
      <c r="M40" s="637"/>
      <c r="N40" s="637"/>
    </row>
    <row r="41" spans="2:14" ht="95.25" customHeight="1" x14ac:dyDescent="0.4">
      <c r="B41" s="638"/>
      <c r="C41" s="639"/>
      <c r="D41" s="639"/>
      <c r="E41" s="639"/>
      <c r="F41" s="639"/>
      <c r="G41" s="639"/>
      <c r="H41" s="639"/>
      <c r="I41" s="639"/>
      <c r="J41" s="639"/>
      <c r="K41" s="639"/>
      <c r="L41" s="639"/>
      <c r="M41" s="639"/>
      <c r="N41" s="639"/>
    </row>
    <row r="42" spans="2:14" ht="15" hidden="1" customHeight="1" x14ac:dyDescent="0.25">
      <c r="B42" s="640" t="s">
        <v>299</v>
      </c>
      <c r="C42" s="640"/>
      <c r="D42" s="640"/>
      <c r="E42" s="640"/>
      <c r="F42" s="640"/>
      <c r="G42" s="640"/>
      <c r="H42" s="81"/>
      <c r="I42" s="81"/>
      <c r="J42" s="81"/>
      <c r="K42" s="81"/>
      <c r="L42" s="81"/>
      <c r="M42" s="81"/>
      <c r="N42" s="81"/>
    </row>
    <row r="43" spans="2:14" ht="15" hidden="1" customHeight="1" x14ac:dyDescent="0.25">
      <c r="B43" s="82" t="s">
        <v>300</v>
      </c>
      <c r="C43" s="82"/>
      <c r="D43" s="82"/>
      <c r="E43" s="632" t="s">
        <v>301</v>
      </c>
      <c r="F43" s="632"/>
      <c r="G43" s="632"/>
      <c r="H43" s="80"/>
      <c r="I43" s="80"/>
      <c r="J43" s="80"/>
      <c r="K43" s="80"/>
      <c r="L43" s="80"/>
      <c r="M43" s="80"/>
      <c r="N43" s="80"/>
    </row>
    <row r="44" spans="2:14" ht="15" hidden="1" customHeight="1" x14ac:dyDescent="0.25">
      <c r="B44" s="82" t="s">
        <v>302</v>
      </c>
      <c r="C44" s="82"/>
      <c r="D44" s="82"/>
      <c r="E44" s="632" t="s">
        <v>303</v>
      </c>
      <c r="F44" s="632"/>
      <c r="G44" s="632"/>
      <c r="H44" s="80"/>
      <c r="I44" s="80"/>
      <c r="J44" s="80"/>
      <c r="K44" s="80"/>
      <c r="L44" s="80"/>
      <c r="M44" s="80"/>
      <c r="N44" s="80"/>
    </row>
    <row r="45" spans="2:14" ht="15" hidden="1" customHeight="1" x14ac:dyDescent="0.25">
      <c r="B45" s="82" t="s">
        <v>304</v>
      </c>
      <c r="C45" s="82"/>
      <c r="D45" s="82"/>
      <c r="E45" s="632" t="s">
        <v>305</v>
      </c>
      <c r="F45" s="632"/>
      <c r="G45" s="632"/>
      <c r="H45" s="80"/>
      <c r="I45" s="80"/>
      <c r="J45" s="80"/>
      <c r="K45" s="80"/>
      <c r="L45" s="80"/>
      <c r="M45" s="80"/>
      <c r="N45" s="80"/>
    </row>
    <row r="46" spans="2:14" ht="15" hidden="1" customHeight="1" x14ac:dyDescent="0.25">
      <c r="B46" s="82" t="s">
        <v>306</v>
      </c>
      <c r="C46" s="82"/>
      <c r="D46" s="82"/>
      <c r="E46" s="632" t="s">
        <v>307</v>
      </c>
      <c r="F46" s="632"/>
      <c r="G46" s="632"/>
      <c r="H46" s="80"/>
      <c r="I46" s="80"/>
      <c r="J46" s="80"/>
      <c r="K46" s="80"/>
      <c r="L46" s="80"/>
      <c r="M46" s="80"/>
      <c r="N46" s="80"/>
    </row>
    <row r="47" spans="2:14" ht="15" customHeight="1" x14ac:dyDescent="0.25">
      <c r="B47" s="633"/>
      <c r="C47" s="633"/>
      <c r="D47" s="633"/>
      <c r="E47" s="633"/>
      <c r="F47" s="633"/>
      <c r="G47" s="633"/>
      <c r="H47" s="633"/>
      <c r="I47" s="633"/>
      <c r="J47" s="633"/>
      <c r="K47" s="633"/>
      <c r="L47" s="633"/>
      <c r="M47" s="633"/>
      <c r="N47" s="633"/>
    </row>
  </sheetData>
  <sheetProtection formatCells="0" formatRows="0" insertRows="0" deleteRows="0"/>
  <mergeCells count="53">
    <mergeCell ref="AL20:AV20"/>
    <mergeCell ref="P23:Z23"/>
    <mergeCell ref="O21:S21"/>
    <mergeCell ref="O22:S22"/>
    <mergeCell ref="B22:B24"/>
    <mergeCell ref="N20:N24"/>
    <mergeCell ref="O17:Y19"/>
    <mergeCell ref="P20:Z20"/>
    <mergeCell ref="AA20:AK20"/>
    <mergeCell ref="B47:N47"/>
    <mergeCell ref="B38:G38"/>
    <mergeCell ref="B40:N40"/>
    <mergeCell ref="B41:N41"/>
    <mergeCell ref="B42:G42"/>
    <mergeCell ref="E43:G43"/>
    <mergeCell ref="E44:G44"/>
    <mergeCell ref="G18:G19"/>
    <mergeCell ref="J18:J19"/>
    <mergeCell ref="K18:K19"/>
    <mergeCell ref="E45:G45"/>
    <mergeCell ref="E46:G46"/>
    <mergeCell ref="B15:G15"/>
    <mergeCell ref="H15:N15"/>
    <mergeCell ref="B16:N16"/>
    <mergeCell ref="B17:E17"/>
    <mergeCell ref="F17:G17"/>
    <mergeCell ref="H17:H19"/>
    <mergeCell ref="I17:I19"/>
    <mergeCell ref="J17:K17"/>
    <mergeCell ref="L17:L19"/>
    <mergeCell ref="M17:M19"/>
    <mergeCell ref="N17:N19"/>
    <mergeCell ref="B18:B19"/>
    <mergeCell ref="C18:C19"/>
    <mergeCell ref="D18:D19"/>
    <mergeCell ref="E18:E19"/>
    <mergeCell ref="F18:F19"/>
    <mergeCell ref="B14:G14"/>
    <mergeCell ref="H14:N14"/>
    <mergeCell ref="B6:N6"/>
    <mergeCell ref="B7:N7"/>
    <mergeCell ref="B8:G8"/>
    <mergeCell ref="H8:N8"/>
    <mergeCell ref="B9:G9"/>
    <mergeCell ref="B10:G10"/>
    <mergeCell ref="H10:N10"/>
    <mergeCell ref="B11:G11"/>
    <mergeCell ref="H11:N11"/>
    <mergeCell ref="B12:G12"/>
    <mergeCell ref="B13:G13"/>
    <mergeCell ref="H13:N13"/>
    <mergeCell ref="H9:N9"/>
    <mergeCell ref="H12:N12"/>
  </mergeCells>
  <pageMargins left="0.511811024" right="0.511811024" top="0.78740157499999996" bottom="0.78740157499999996" header="0.31496062000000002" footer="0.31496062000000002"/>
  <pageSetup paperSize="9" scale="17" orientation="landscape" r:id="rId1"/>
  <colBreaks count="1" manualBreakCount="1">
    <brk id="12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Projetos'!$B$11:$B$27</xm:f>
          </x14:formula1>
          <xm:sqref>H14:N14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3:AV49"/>
  <sheetViews>
    <sheetView showGridLines="0" zoomScale="40" zoomScaleNormal="40" zoomScaleSheetLayoutView="40" workbookViewId="0">
      <selection activeCell="S20" sqref="S20"/>
    </sheetView>
  </sheetViews>
  <sheetFormatPr defaultColWidth="9.140625" defaultRowHeight="15" x14ac:dyDescent="0.25"/>
  <cols>
    <col min="1" max="1" width="12.140625" style="2" customWidth="1"/>
    <col min="2" max="2" width="39" style="2" customWidth="1"/>
    <col min="3" max="3" width="71.140625" style="2" customWidth="1"/>
    <col min="4" max="4" width="92.85546875" style="2" customWidth="1"/>
    <col min="5" max="5" width="86.42578125" style="2" customWidth="1"/>
    <col min="6" max="6" width="25.5703125" style="2" customWidth="1"/>
    <col min="7" max="7" width="23" style="2" bestFit="1" customWidth="1"/>
    <col min="8" max="8" width="27.140625" style="2" customWidth="1"/>
    <col min="9" max="9" width="24.7109375" style="2" customWidth="1"/>
    <col min="10" max="10" width="30" style="2" customWidth="1"/>
    <col min="11" max="11" width="19.5703125" style="2" customWidth="1"/>
    <col min="12" max="12" width="25" style="2" customWidth="1"/>
    <col min="13" max="13" width="34.42578125" style="2" hidden="1" customWidth="1"/>
    <col min="14" max="14" width="25.85546875" style="4" customWidth="1"/>
    <col min="15" max="18" width="9.140625" style="2"/>
    <col min="19" max="19" width="36.28515625" style="2" customWidth="1"/>
    <col min="20" max="20" width="9.140625" style="2"/>
    <col min="21" max="21" width="14" style="2" bestFit="1" customWidth="1"/>
    <col min="22" max="16384" width="9.140625" style="2"/>
  </cols>
  <sheetData>
    <row r="3" spans="2:48" ht="81" customHeight="1" x14ac:dyDescent="0.25"/>
    <row r="5" spans="2:48" ht="39" customHeight="1" x14ac:dyDescent="0.25"/>
    <row r="6" spans="2:48" ht="31.5" customHeight="1" x14ac:dyDescent="0.25">
      <c r="B6" s="661" t="s">
        <v>274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</row>
    <row r="7" spans="2:48" ht="43.5" customHeight="1" x14ac:dyDescent="0.25">
      <c r="B7" s="656" t="s">
        <v>249</v>
      </c>
      <c r="C7" s="657"/>
      <c r="D7" s="657"/>
      <c r="E7" s="657"/>
      <c r="F7" s="657"/>
      <c r="G7" s="658"/>
      <c r="H7" s="644" t="s">
        <v>406</v>
      </c>
      <c r="I7" s="645"/>
      <c r="J7" s="645"/>
      <c r="K7" s="645"/>
      <c r="L7" s="645"/>
      <c r="M7" s="645"/>
      <c r="N7" s="645"/>
    </row>
    <row r="8" spans="2:48" ht="43.5" customHeight="1" x14ac:dyDescent="0.25">
      <c r="B8" s="656" t="s">
        <v>276</v>
      </c>
      <c r="C8" s="657"/>
      <c r="D8" s="657"/>
      <c r="E8" s="657"/>
      <c r="F8" s="657"/>
      <c r="G8" s="658"/>
      <c r="H8" s="644" t="s">
        <v>407</v>
      </c>
      <c r="I8" s="645"/>
      <c r="J8" s="645"/>
      <c r="K8" s="645"/>
      <c r="L8" s="645"/>
      <c r="M8" s="645"/>
      <c r="N8" s="645"/>
    </row>
    <row r="9" spans="2:48" ht="43.5" customHeight="1" x14ac:dyDescent="0.25">
      <c r="B9" s="656" t="s">
        <v>277</v>
      </c>
      <c r="C9" s="657"/>
      <c r="D9" s="657"/>
      <c r="E9" s="657"/>
      <c r="F9" s="657"/>
      <c r="G9" s="658"/>
      <c r="H9" s="645" t="s">
        <v>397</v>
      </c>
      <c r="I9" s="645"/>
      <c r="J9" s="645"/>
      <c r="K9" s="645"/>
      <c r="L9" s="645"/>
      <c r="M9" s="645"/>
      <c r="N9" s="645"/>
    </row>
    <row r="10" spans="2:48" ht="43.5" customHeight="1" x14ac:dyDescent="0.25">
      <c r="B10" s="656" t="s">
        <v>278</v>
      </c>
      <c r="C10" s="657"/>
      <c r="D10" s="657"/>
      <c r="E10" s="657"/>
      <c r="F10" s="657"/>
      <c r="G10" s="658"/>
      <c r="H10" s="644" t="s">
        <v>408</v>
      </c>
      <c r="I10" s="645"/>
      <c r="J10" s="645"/>
      <c r="K10" s="645"/>
      <c r="L10" s="645"/>
      <c r="M10" s="645"/>
      <c r="N10" s="645"/>
    </row>
    <row r="11" spans="2:48" ht="43.5" customHeight="1" x14ac:dyDescent="0.25">
      <c r="B11" s="636" t="s">
        <v>279</v>
      </c>
      <c r="C11" s="637"/>
      <c r="D11" s="637"/>
      <c r="E11" s="637"/>
      <c r="F11" s="637"/>
      <c r="G11" s="643"/>
      <c r="H11" s="644" t="s">
        <v>403</v>
      </c>
      <c r="I11" s="645"/>
      <c r="J11" s="645"/>
      <c r="K11" s="645"/>
      <c r="L11" s="645"/>
      <c r="M11" s="645"/>
      <c r="N11" s="645"/>
    </row>
    <row r="12" spans="2:48" ht="72" customHeight="1" x14ac:dyDescent="0.25">
      <c r="B12" s="656" t="s">
        <v>280</v>
      </c>
      <c r="C12" s="657"/>
      <c r="D12" s="657"/>
      <c r="E12" s="657"/>
      <c r="F12" s="657"/>
      <c r="G12" s="658"/>
      <c r="H12" s="644" t="s">
        <v>387</v>
      </c>
      <c r="I12" s="645"/>
      <c r="J12" s="645"/>
      <c r="K12" s="645"/>
      <c r="L12" s="645"/>
      <c r="M12" s="645"/>
      <c r="N12" s="645"/>
    </row>
    <row r="13" spans="2:48" ht="72" customHeight="1" x14ac:dyDescent="0.25">
      <c r="B13" s="656" t="s">
        <v>281</v>
      </c>
      <c r="C13" s="657"/>
      <c r="D13" s="657"/>
      <c r="E13" s="657"/>
      <c r="F13" s="657"/>
      <c r="G13" s="658"/>
      <c r="H13" s="645" t="s">
        <v>12</v>
      </c>
      <c r="I13" s="645"/>
      <c r="J13" s="645"/>
      <c r="K13" s="645"/>
      <c r="L13" s="645"/>
      <c r="M13" s="645"/>
      <c r="N13" s="645"/>
    </row>
    <row r="14" spans="2:48" ht="43.5" customHeight="1" x14ac:dyDescent="0.25">
      <c r="B14" s="636" t="s">
        <v>282</v>
      </c>
      <c r="C14" s="637"/>
      <c r="D14" s="637"/>
      <c r="E14" s="637"/>
      <c r="F14" s="637"/>
      <c r="G14" s="643"/>
      <c r="H14" s="644" t="s">
        <v>409</v>
      </c>
      <c r="I14" s="645"/>
      <c r="J14" s="645"/>
      <c r="K14" s="645"/>
      <c r="L14" s="645"/>
      <c r="M14" s="645"/>
      <c r="N14" s="645"/>
    </row>
    <row r="15" spans="2:48" s="100" customFormat="1" ht="54" customHeight="1" x14ac:dyDescent="0.25">
      <c r="B15" s="646"/>
      <c r="C15" s="646"/>
      <c r="D15" s="646"/>
      <c r="E15" s="646"/>
      <c r="F15" s="646"/>
      <c r="G15" s="646"/>
      <c r="H15" s="646"/>
      <c r="I15" s="646"/>
      <c r="J15" s="646"/>
      <c r="K15" s="646"/>
      <c r="L15" s="646"/>
      <c r="M15" s="646"/>
      <c r="N15" s="646"/>
    </row>
    <row r="16" spans="2:48" ht="54.75" customHeight="1" x14ac:dyDescent="0.25">
      <c r="B16" s="647" t="s">
        <v>283</v>
      </c>
      <c r="C16" s="648"/>
      <c r="D16" s="648"/>
      <c r="E16" s="649"/>
      <c r="F16" s="647" t="s">
        <v>284</v>
      </c>
      <c r="G16" s="649"/>
      <c r="H16" s="641" t="s">
        <v>471</v>
      </c>
      <c r="I16" s="641" t="s">
        <v>126</v>
      </c>
      <c r="J16" s="647" t="s">
        <v>286</v>
      </c>
      <c r="K16" s="649"/>
      <c r="L16" s="651" t="s">
        <v>287</v>
      </c>
      <c r="M16" s="641" t="s">
        <v>288</v>
      </c>
      <c r="N16" s="641" t="s">
        <v>289</v>
      </c>
      <c r="O16" s="677"/>
      <c r="P16" s="678"/>
      <c r="Q16" s="678"/>
      <c r="R16" s="678"/>
      <c r="S16" s="678"/>
      <c r="T16" s="678"/>
      <c r="U16" s="678"/>
      <c r="V16" s="678"/>
      <c r="W16" s="678"/>
      <c r="X16" s="678"/>
      <c r="Y16" s="678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</row>
    <row r="17" spans="2:48" ht="31.5" customHeight="1" x14ac:dyDescent="0.25">
      <c r="B17" s="641" t="s">
        <v>290</v>
      </c>
      <c r="C17" s="641" t="s">
        <v>291</v>
      </c>
      <c r="D17" s="654" t="s">
        <v>292</v>
      </c>
      <c r="E17" s="654" t="s">
        <v>293</v>
      </c>
      <c r="F17" s="641" t="s">
        <v>294</v>
      </c>
      <c r="G17" s="641" t="s">
        <v>295</v>
      </c>
      <c r="H17" s="650"/>
      <c r="I17" s="650"/>
      <c r="J17" s="641" t="s">
        <v>296</v>
      </c>
      <c r="K17" s="641" t="s">
        <v>297</v>
      </c>
      <c r="L17" s="652"/>
      <c r="M17" s="650"/>
      <c r="N17" s="650"/>
      <c r="O17" s="677"/>
      <c r="P17" s="678"/>
      <c r="Q17" s="678"/>
      <c r="R17" s="678"/>
      <c r="S17" s="678"/>
      <c r="T17" s="678"/>
      <c r="U17" s="678"/>
      <c r="V17" s="678"/>
      <c r="W17" s="678"/>
      <c r="X17" s="678"/>
      <c r="Y17" s="678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</row>
    <row r="18" spans="2:48" ht="76.5" customHeight="1" x14ac:dyDescent="0.25">
      <c r="B18" s="642"/>
      <c r="C18" s="642"/>
      <c r="D18" s="655"/>
      <c r="E18" s="655"/>
      <c r="F18" s="642"/>
      <c r="G18" s="642"/>
      <c r="H18" s="642"/>
      <c r="I18" s="642"/>
      <c r="J18" s="642"/>
      <c r="K18" s="642"/>
      <c r="L18" s="653"/>
      <c r="M18" s="642"/>
      <c r="N18" s="642"/>
      <c r="O18" s="677"/>
      <c r="P18" s="678"/>
      <c r="Q18" s="678"/>
      <c r="R18" s="678"/>
      <c r="S18" s="678"/>
      <c r="T18" s="678"/>
      <c r="U18" s="678"/>
      <c r="V18" s="678"/>
      <c r="W18" s="678"/>
      <c r="X18" s="678"/>
      <c r="Y18" s="678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</row>
    <row r="19" spans="2:48" ht="122.25" customHeight="1" x14ac:dyDescent="0.25">
      <c r="B19" s="281" t="s">
        <v>518</v>
      </c>
      <c r="C19" s="281" t="s">
        <v>519</v>
      </c>
      <c r="D19" s="281" t="s">
        <v>521</v>
      </c>
      <c r="E19" s="281" t="s">
        <v>432</v>
      </c>
      <c r="F19" s="282">
        <v>42736</v>
      </c>
      <c r="G19" s="282">
        <v>43100</v>
      </c>
      <c r="H19" s="367">
        <v>223151.19</v>
      </c>
      <c r="I19" s="439">
        <v>265324.17030924006</v>
      </c>
      <c r="J19" s="368">
        <f>I19-H19</f>
        <v>42172.980309240054</v>
      </c>
      <c r="K19" s="285">
        <f>IFERROR(I19/H19,)</f>
        <v>1.1889883729019777</v>
      </c>
      <c r="L19" s="285">
        <f>IFERROR(I19/$I$38*100,0)</f>
        <v>81.677640135937651</v>
      </c>
      <c r="M19" s="283"/>
      <c r="N19" s="664" t="s">
        <v>407</v>
      </c>
      <c r="O19" s="100"/>
      <c r="P19" s="678"/>
      <c r="Q19" s="679"/>
      <c r="R19" s="679"/>
      <c r="S19" s="679"/>
      <c r="T19" s="679"/>
      <c r="U19" s="679"/>
      <c r="V19" s="679"/>
      <c r="W19" s="679"/>
      <c r="X19" s="679"/>
      <c r="Y19" s="679"/>
      <c r="Z19" s="679"/>
      <c r="AA19" s="679"/>
      <c r="AB19" s="679"/>
      <c r="AC19" s="679"/>
      <c r="AD19" s="679"/>
      <c r="AE19" s="679"/>
      <c r="AF19" s="679"/>
      <c r="AG19" s="679"/>
      <c r="AH19" s="679"/>
      <c r="AI19" s="679"/>
      <c r="AJ19" s="679"/>
      <c r="AK19" s="679"/>
      <c r="AL19" s="679"/>
      <c r="AM19" s="679"/>
      <c r="AN19" s="679"/>
      <c r="AO19" s="679"/>
      <c r="AP19" s="679"/>
      <c r="AQ19" s="679"/>
      <c r="AR19" s="679"/>
      <c r="AS19" s="679"/>
      <c r="AT19" s="679"/>
      <c r="AU19" s="679"/>
      <c r="AV19" s="679"/>
    </row>
    <row r="20" spans="2:48" ht="156" customHeight="1" x14ac:dyDescent="0.45">
      <c r="B20" s="281" t="s">
        <v>336</v>
      </c>
      <c r="C20" s="281" t="s">
        <v>520</v>
      </c>
      <c r="D20" s="281" t="s">
        <v>522</v>
      </c>
      <c r="E20" s="281" t="s">
        <v>433</v>
      </c>
      <c r="F20" s="282">
        <v>42736</v>
      </c>
      <c r="G20" s="282">
        <v>43100</v>
      </c>
      <c r="H20" s="367">
        <v>30701.24</v>
      </c>
      <c r="I20" s="439">
        <v>59518.920000000006</v>
      </c>
      <c r="J20" s="368">
        <f t="shared" ref="J20:J38" si="0">I20-H20</f>
        <v>28817.680000000004</v>
      </c>
      <c r="K20" s="285">
        <f t="shared" ref="K20:K38" si="1">IFERROR(I20/H20,)</f>
        <v>1.9386487321033288</v>
      </c>
      <c r="L20" s="285">
        <f t="shared" ref="L20:L38" si="2">IFERROR(I20/$I$38*100,0)</f>
        <v>18.322359864062349</v>
      </c>
      <c r="M20" s="283"/>
      <c r="N20" s="665"/>
      <c r="S20" s="431"/>
    </row>
    <row r="21" spans="2:48" ht="99.95" customHeight="1" x14ac:dyDescent="0.4">
      <c r="B21" s="281" t="s">
        <v>597</v>
      </c>
      <c r="C21" s="281" t="s">
        <v>598</v>
      </c>
      <c r="D21" s="281" t="s">
        <v>599</v>
      </c>
      <c r="E21" s="281" t="s">
        <v>600</v>
      </c>
      <c r="F21" s="282">
        <v>42736</v>
      </c>
      <c r="G21" s="282">
        <v>43100</v>
      </c>
      <c r="H21" s="367">
        <v>0</v>
      </c>
      <c r="I21" s="283">
        <v>0</v>
      </c>
      <c r="J21" s="368">
        <f t="shared" si="0"/>
        <v>0</v>
      </c>
      <c r="K21" s="285">
        <f t="shared" si="1"/>
        <v>0</v>
      </c>
      <c r="L21" s="285">
        <f t="shared" si="2"/>
        <v>0</v>
      </c>
      <c r="M21" s="283"/>
      <c r="N21" s="665"/>
      <c r="S21" s="427"/>
    </row>
    <row r="22" spans="2:48" ht="212.25" customHeight="1" x14ac:dyDescent="0.55000000000000004">
      <c r="B22" s="281" t="s">
        <v>601</v>
      </c>
      <c r="C22" s="281" t="s">
        <v>602</v>
      </c>
      <c r="D22" s="281" t="s">
        <v>603</v>
      </c>
      <c r="E22" s="281" t="s">
        <v>604</v>
      </c>
      <c r="F22" s="282">
        <v>42736</v>
      </c>
      <c r="G22" s="282">
        <v>43100</v>
      </c>
      <c r="H22" s="367">
        <v>0</v>
      </c>
      <c r="I22" s="283">
        <v>0</v>
      </c>
      <c r="J22" s="368">
        <f t="shared" si="0"/>
        <v>0</v>
      </c>
      <c r="K22" s="285">
        <f t="shared" si="1"/>
        <v>0</v>
      </c>
      <c r="L22" s="285">
        <f t="shared" si="2"/>
        <v>0</v>
      </c>
      <c r="M22" s="283"/>
      <c r="N22" s="665"/>
      <c r="S22" s="426"/>
    </row>
    <row r="23" spans="2:48" ht="99.95" customHeight="1" x14ac:dyDescent="0.55000000000000004">
      <c r="B23" s="281" t="s">
        <v>605</v>
      </c>
      <c r="C23" s="281" t="s">
        <v>606</v>
      </c>
      <c r="D23" s="281" t="s">
        <v>607</v>
      </c>
      <c r="E23" s="281" t="s">
        <v>608</v>
      </c>
      <c r="F23" s="282">
        <v>42736</v>
      </c>
      <c r="G23" s="282">
        <v>43100</v>
      </c>
      <c r="H23" s="367">
        <v>0</v>
      </c>
      <c r="I23" s="283">
        <v>0</v>
      </c>
      <c r="J23" s="368">
        <f t="shared" si="0"/>
        <v>0</v>
      </c>
      <c r="K23" s="285">
        <f t="shared" si="1"/>
        <v>0</v>
      </c>
      <c r="L23" s="285">
        <f t="shared" si="2"/>
        <v>0</v>
      </c>
      <c r="M23" s="283"/>
      <c r="N23" s="665"/>
      <c r="S23" s="426"/>
    </row>
    <row r="24" spans="2:48" ht="128.25" customHeight="1" x14ac:dyDescent="0.55000000000000004">
      <c r="B24" s="281" t="s">
        <v>609</v>
      </c>
      <c r="C24" s="281" t="s">
        <v>610</v>
      </c>
      <c r="D24" s="281" t="s">
        <v>611</v>
      </c>
      <c r="E24" s="281" t="s">
        <v>612</v>
      </c>
      <c r="F24" s="282">
        <v>42736</v>
      </c>
      <c r="G24" s="282">
        <v>43100</v>
      </c>
      <c r="H24" s="367">
        <v>0</v>
      </c>
      <c r="I24" s="283">
        <v>0</v>
      </c>
      <c r="J24" s="368">
        <f t="shared" si="0"/>
        <v>0</v>
      </c>
      <c r="K24" s="285">
        <f t="shared" si="1"/>
        <v>0</v>
      </c>
      <c r="L24" s="285">
        <f t="shared" si="2"/>
        <v>0</v>
      </c>
      <c r="M24" s="283"/>
      <c r="N24" s="665"/>
      <c r="S24" s="426"/>
    </row>
    <row r="25" spans="2:48" ht="99.95" customHeight="1" x14ac:dyDescent="0.25">
      <c r="B25" s="281" t="s">
        <v>613</v>
      </c>
      <c r="C25" s="281" t="s">
        <v>614</v>
      </c>
      <c r="D25" s="281" t="s">
        <v>615</v>
      </c>
      <c r="E25" s="281" t="s">
        <v>616</v>
      </c>
      <c r="F25" s="282">
        <v>42736</v>
      </c>
      <c r="G25" s="282">
        <v>43100</v>
      </c>
      <c r="H25" s="367">
        <v>0</v>
      </c>
      <c r="I25" s="283">
        <v>0</v>
      </c>
      <c r="J25" s="368">
        <f t="shared" si="0"/>
        <v>0</v>
      </c>
      <c r="K25" s="285">
        <f t="shared" si="1"/>
        <v>0</v>
      </c>
      <c r="L25" s="285">
        <f t="shared" si="2"/>
        <v>0</v>
      </c>
      <c r="M25" s="283"/>
      <c r="N25" s="665"/>
    </row>
    <row r="26" spans="2:48" ht="99.95" hidden="1" customHeight="1" x14ac:dyDescent="0.25">
      <c r="B26" s="281"/>
      <c r="C26" s="281"/>
      <c r="D26" s="281"/>
      <c r="E26" s="281"/>
      <c r="F26" s="282"/>
      <c r="G26" s="282"/>
      <c r="H26" s="367"/>
      <c r="I26" s="283"/>
      <c r="J26" s="368">
        <f t="shared" si="0"/>
        <v>0</v>
      </c>
      <c r="K26" s="285">
        <f t="shared" si="1"/>
        <v>0</v>
      </c>
      <c r="L26" s="285">
        <f t="shared" si="2"/>
        <v>0</v>
      </c>
      <c r="M26" s="283"/>
      <c r="N26" s="665"/>
    </row>
    <row r="27" spans="2:48" ht="99.95" hidden="1" customHeight="1" x14ac:dyDescent="0.25">
      <c r="B27" s="281"/>
      <c r="C27" s="281"/>
      <c r="D27" s="281"/>
      <c r="E27" s="281"/>
      <c r="F27" s="282"/>
      <c r="G27" s="282"/>
      <c r="H27" s="367"/>
      <c r="I27" s="283"/>
      <c r="J27" s="368">
        <f t="shared" si="0"/>
        <v>0</v>
      </c>
      <c r="K27" s="285">
        <f t="shared" si="1"/>
        <v>0</v>
      </c>
      <c r="L27" s="285">
        <f t="shared" si="2"/>
        <v>0</v>
      </c>
      <c r="M27" s="283"/>
      <c r="N27" s="665"/>
    </row>
    <row r="28" spans="2:48" ht="99.95" hidden="1" customHeight="1" x14ac:dyDescent="0.25">
      <c r="B28" s="281"/>
      <c r="C28" s="281"/>
      <c r="D28" s="281"/>
      <c r="E28" s="281"/>
      <c r="F28" s="282"/>
      <c r="G28" s="282"/>
      <c r="H28" s="367"/>
      <c r="I28" s="283"/>
      <c r="J28" s="368">
        <f t="shared" si="0"/>
        <v>0</v>
      </c>
      <c r="K28" s="285">
        <f t="shared" si="1"/>
        <v>0</v>
      </c>
      <c r="L28" s="285">
        <f t="shared" si="2"/>
        <v>0</v>
      </c>
      <c r="M28" s="283"/>
      <c r="N28" s="665"/>
    </row>
    <row r="29" spans="2:48" ht="99.95" hidden="1" customHeight="1" x14ac:dyDescent="0.25">
      <c r="B29" s="281"/>
      <c r="C29" s="281"/>
      <c r="D29" s="281"/>
      <c r="E29" s="281"/>
      <c r="F29" s="281"/>
      <c r="G29" s="282"/>
      <c r="H29" s="402"/>
      <c r="I29" s="283"/>
      <c r="J29" s="368">
        <f t="shared" si="0"/>
        <v>0</v>
      </c>
      <c r="K29" s="285">
        <f t="shared" si="1"/>
        <v>0</v>
      </c>
      <c r="L29" s="285">
        <f t="shared" si="2"/>
        <v>0</v>
      </c>
      <c r="M29" s="285">
        <f t="shared" ref="M29:M36" si="3">IFERROR(J29/$J$38*100,0)</f>
        <v>0</v>
      </c>
      <c r="N29" s="665"/>
    </row>
    <row r="30" spans="2:48" ht="99.95" hidden="1" customHeight="1" x14ac:dyDescent="0.25">
      <c r="B30" s="281"/>
      <c r="C30" s="281"/>
      <c r="D30" s="281"/>
      <c r="E30" s="281"/>
      <c r="F30" s="281"/>
      <c r="G30" s="282"/>
      <c r="H30" s="402"/>
      <c r="I30" s="283"/>
      <c r="J30" s="368">
        <f t="shared" si="0"/>
        <v>0</v>
      </c>
      <c r="K30" s="285">
        <f t="shared" si="1"/>
        <v>0</v>
      </c>
      <c r="L30" s="285">
        <f t="shared" si="2"/>
        <v>0</v>
      </c>
      <c r="M30" s="285">
        <f t="shared" si="3"/>
        <v>0</v>
      </c>
      <c r="N30" s="665"/>
    </row>
    <row r="31" spans="2:48" ht="99.95" hidden="1" customHeight="1" x14ac:dyDescent="0.25">
      <c r="B31" s="281"/>
      <c r="C31" s="281"/>
      <c r="D31" s="281"/>
      <c r="E31" s="281"/>
      <c r="F31" s="281"/>
      <c r="G31" s="282"/>
      <c r="H31" s="402"/>
      <c r="I31" s="283"/>
      <c r="J31" s="368">
        <f t="shared" si="0"/>
        <v>0</v>
      </c>
      <c r="K31" s="285">
        <f t="shared" si="1"/>
        <v>0</v>
      </c>
      <c r="L31" s="285">
        <f t="shared" si="2"/>
        <v>0</v>
      </c>
      <c r="M31" s="285">
        <f t="shared" si="3"/>
        <v>0</v>
      </c>
      <c r="N31" s="665"/>
    </row>
    <row r="32" spans="2:48" ht="99.95" hidden="1" customHeight="1" x14ac:dyDescent="0.25">
      <c r="B32" s="281"/>
      <c r="C32" s="281"/>
      <c r="D32" s="281"/>
      <c r="E32" s="281"/>
      <c r="F32" s="281"/>
      <c r="G32" s="282"/>
      <c r="H32" s="402"/>
      <c r="I32" s="283"/>
      <c r="J32" s="368">
        <f t="shared" si="0"/>
        <v>0</v>
      </c>
      <c r="K32" s="285">
        <f t="shared" si="1"/>
        <v>0</v>
      </c>
      <c r="L32" s="285">
        <f t="shared" si="2"/>
        <v>0</v>
      </c>
      <c r="M32" s="285">
        <f t="shared" si="3"/>
        <v>0</v>
      </c>
      <c r="N32" s="665"/>
    </row>
    <row r="33" spans="2:14" ht="99.95" hidden="1" customHeight="1" x14ac:dyDescent="0.25">
      <c r="B33" s="281"/>
      <c r="C33" s="281"/>
      <c r="D33" s="281"/>
      <c r="E33" s="281"/>
      <c r="F33" s="281"/>
      <c r="G33" s="282"/>
      <c r="H33" s="402"/>
      <c r="I33" s="283"/>
      <c r="J33" s="368">
        <f t="shared" si="0"/>
        <v>0</v>
      </c>
      <c r="K33" s="285">
        <f t="shared" si="1"/>
        <v>0</v>
      </c>
      <c r="L33" s="285">
        <f t="shared" si="2"/>
        <v>0</v>
      </c>
      <c r="M33" s="285">
        <f t="shared" si="3"/>
        <v>0</v>
      </c>
      <c r="N33" s="665"/>
    </row>
    <row r="34" spans="2:14" ht="99.95" hidden="1" customHeight="1" x14ac:dyDescent="0.25">
      <c r="B34" s="281"/>
      <c r="C34" s="281"/>
      <c r="D34" s="281"/>
      <c r="E34" s="281"/>
      <c r="F34" s="281"/>
      <c r="G34" s="282"/>
      <c r="H34" s="402"/>
      <c r="I34" s="283"/>
      <c r="J34" s="368">
        <f t="shared" si="0"/>
        <v>0</v>
      </c>
      <c r="K34" s="285">
        <f t="shared" si="1"/>
        <v>0</v>
      </c>
      <c r="L34" s="285">
        <f t="shared" si="2"/>
        <v>0</v>
      </c>
      <c r="M34" s="285">
        <f t="shared" si="3"/>
        <v>0</v>
      </c>
      <c r="N34" s="665"/>
    </row>
    <row r="35" spans="2:14" ht="99.95" hidden="1" customHeight="1" x14ac:dyDescent="0.25">
      <c r="B35" s="281"/>
      <c r="C35" s="281"/>
      <c r="D35" s="281"/>
      <c r="E35" s="281"/>
      <c r="F35" s="281"/>
      <c r="G35" s="282"/>
      <c r="H35" s="402"/>
      <c r="I35" s="283"/>
      <c r="J35" s="368">
        <f t="shared" si="0"/>
        <v>0</v>
      </c>
      <c r="K35" s="285">
        <f t="shared" si="1"/>
        <v>0</v>
      </c>
      <c r="L35" s="285">
        <f t="shared" si="2"/>
        <v>0</v>
      </c>
      <c r="M35" s="285">
        <f t="shared" si="3"/>
        <v>0</v>
      </c>
      <c r="N35" s="665"/>
    </row>
    <row r="36" spans="2:14" ht="99.95" hidden="1" customHeight="1" x14ac:dyDescent="0.25">
      <c r="B36" s="281"/>
      <c r="C36" s="281"/>
      <c r="D36" s="281"/>
      <c r="E36" s="281"/>
      <c r="F36" s="281"/>
      <c r="G36" s="282"/>
      <c r="H36" s="402"/>
      <c r="I36" s="283"/>
      <c r="J36" s="368">
        <f t="shared" si="0"/>
        <v>0</v>
      </c>
      <c r="K36" s="285">
        <f t="shared" si="1"/>
        <v>0</v>
      </c>
      <c r="L36" s="285">
        <f t="shared" si="2"/>
        <v>0</v>
      </c>
      <c r="M36" s="285">
        <f t="shared" si="3"/>
        <v>0</v>
      </c>
      <c r="N36" s="665"/>
    </row>
    <row r="37" spans="2:14" ht="99.95" customHeight="1" x14ac:dyDescent="0.25">
      <c r="B37" s="281" t="s">
        <v>357</v>
      </c>
      <c r="C37" s="302" t="s">
        <v>358</v>
      </c>
      <c r="D37" s="323" t="s">
        <v>405</v>
      </c>
      <c r="E37" s="323" t="s">
        <v>405</v>
      </c>
      <c r="F37" s="282" t="s">
        <v>405</v>
      </c>
      <c r="G37" s="282" t="s">
        <v>405</v>
      </c>
      <c r="H37" s="367">
        <v>32529.53</v>
      </c>
      <c r="I37" s="283">
        <v>0</v>
      </c>
      <c r="J37" s="368"/>
      <c r="K37" s="285"/>
      <c r="L37" s="285"/>
      <c r="M37" s="285"/>
      <c r="N37" s="666"/>
    </row>
    <row r="38" spans="2:14" s="3" customFormat="1" ht="24.75" customHeight="1" x14ac:dyDescent="0.4">
      <c r="B38" s="634" t="s">
        <v>195</v>
      </c>
      <c r="C38" s="635"/>
      <c r="D38" s="635"/>
      <c r="E38" s="635"/>
      <c r="F38" s="635"/>
      <c r="G38" s="635"/>
      <c r="H38" s="313">
        <f>H19+H20+H37</f>
        <v>286381.95999999996</v>
      </c>
      <c r="I38" s="432">
        <f>SUM(I19:I20)</f>
        <v>324843.09030924004</v>
      </c>
      <c r="J38" s="403">
        <f t="shared" si="0"/>
        <v>38461.130309240078</v>
      </c>
      <c r="K38" s="285">
        <f t="shared" si="1"/>
        <v>1.1343001155143992</v>
      </c>
      <c r="L38" s="285">
        <f t="shared" si="2"/>
        <v>100</v>
      </c>
      <c r="M38" s="286">
        <f>SUM(M19:M28)</f>
        <v>0</v>
      </c>
      <c r="N38" s="287"/>
    </row>
    <row r="39" spans="2:14" ht="26.25" x14ac:dyDescent="0.4"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9"/>
    </row>
    <row r="40" spans="2:14" ht="36" customHeight="1" x14ac:dyDescent="0.25">
      <c r="B40" s="636" t="s">
        <v>298</v>
      </c>
      <c r="C40" s="637"/>
      <c r="D40" s="637"/>
      <c r="E40" s="637"/>
      <c r="F40" s="637"/>
      <c r="G40" s="637"/>
      <c r="H40" s="637"/>
      <c r="I40" s="637"/>
      <c r="J40" s="637"/>
      <c r="K40" s="637"/>
      <c r="L40" s="637"/>
      <c r="M40" s="637"/>
      <c r="N40" s="637"/>
    </row>
    <row r="41" spans="2:14" ht="95.25" customHeight="1" x14ac:dyDescent="0.4">
      <c r="B41" s="638"/>
      <c r="C41" s="639"/>
      <c r="D41" s="639"/>
      <c r="E41" s="639"/>
      <c r="F41" s="639"/>
      <c r="G41" s="639"/>
      <c r="H41" s="639"/>
      <c r="I41" s="639"/>
      <c r="J41" s="639"/>
      <c r="K41" s="639"/>
      <c r="L41" s="639"/>
      <c r="M41" s="639"/>
      <c r="N41" s="639"/>
    </row>
    <row r="42" spans="2:14" ht="15" hidden="1" customHeight="1" x14ac:dyDescent="0.25">
      <c r="B42" s="640" t="s">
        <v>299</v>
      </c>
      <c r="C42" s="640"/>
      <c r="D42" s="640"/>
      <c r="E42" s="640"/>
      <c r="F42" s="640"/>
      <c r="G42" s="640"/>
      <c r="H42" s="81"/>
      <c r="I42" s="81"/>
      <c r="J42" s="81"/>
      <c r="K42" s="81"/>
      <c r="L42" s="81"/>
      <c r="M42" s="81"/>
      <c r="N42" s="81"/>
    </row>
    <row r="43" spans="2:14" ht="15" hidden="1" customHeight="1" x14ac:dyDescent="0.25">
      <c r="B43" s="82" t="s">
        <v>300</v>
      </c>
      <c r="C43" s="82"/>
      <c r="D43" s="82"/>
      <c r="E43" s="632" t="s">
        <v>301</v>
      </c>
      <c r="F43" s="632"/>
      <c r="G43" s="632"/>
      <c r="H43" s="80"/>
      <c r="I43" s="80"/>
      <c r="J43" s="80"/>
      <c r="K43" s="80"/>
      <c r="L43" s="80"/>
      <c r="M43" s="80"/>
      <c r="N43" s="80"/>
    </row>
    <row r="44" spans="2:14" ht="15" hidden="1" customHeight="1" x14ac:dyDescent="0.25">
      <c r="B44" s="82" t="s">
        <v>302</v>
      </c>
      <c r="C44" s="82"/>
      <c r="D44" s="82"/>
      <c r="E44" s="632" t="s">
        <v>303</v>
      </c>
      <c r="F44" s="632"/>
      <c r="G44" s="632"/>
      <c r="H44" s="80"/>
      <c r="I44" s="80"/>
      <c r="J44" s="80"/>
      <c r="K44" s="80"/>
      <c r="L44" s="80"/>
      <c r="M44" s="80"/>
      <c r="N44" s="80"/>
    </row>
    <row r="45" spans="2:14" ht="15" hidden="1" customHeight="1" x14ac:dyDescent="0.25">
      <c r="B45" s="82" t="s">
        <v>304</v>
      </c>
      <c r="C45" s="82"/>
      <c r="D45" s="82"/>
      <c r="E45" s="632" t="s">
        <v>305</v>
      </c>
      <c r="F45" s="632"/>
      <c r="G45" s="632"/>
      <c r="H45" s="80"/>
      <c r="I45" s="80"/>
      <c r="J45" s="80"/>
      <c r="K45" s="80"/>
      <c r="L45" s="80"/>
      <c r="M45" s="80"/>
      <c r="N45" s="80"/>
    </row>
    <row r="46" spans="2:14" ht="15" hidden="1" customHeight="1" x14ac:dyDescent="0.25">
      <c r="B46" s="82" t="s">
        <v>306</v>
      </c>
      <c r="C46" s="82"/>
      <c r="D46" s="82"/>
      <c r="E46" s="632" t="s">
        <v>307</v>
      </c>
      <c r="F46" s="632"/>
      <c r="G46" s="632"/>
      <c r="H46" s="80"/>
      <c r="I46" s="80"/>
      <c r="J46" s="80"/>
      <c r="K46" s="80"/>
      <c r="L46" s="80"/>
      <c r="M46" s="80"/>
      <c r="N46" s="80"/>
    </row>
    <row r="47" spans="2:14" ht="15" customHeight="1" x14ac:dyDescent="0.25">
      <c r="B47" s="633"/>
      <c r="C47" s="633"/>
      <c r="D47" s="633"/>
      <c r="E47" s="633"/>
      <c r="F47" s="633"/>
      <c r="G47" s="633"/>
      <c r="H47" s="633"/>
      <c r="I47" s="633"/>
      <c r="J47" s="633"/>
      <c r="K47" s="633"/>
      <c r="L47" s="633"/>
      <c r="M47" s="633"/>
      <c r="N47" s="633"/>
    </row>
    <row r="49" spans="14:14" x14ac:dyDescent="0.25">
      <c r="N49" s="2"/>
    </row>
  </sheetData>
  <sheetProtection formatCells="0" formatRows="0" insertRows="0" deleteRows="0"/>
  <mergeCells count="48">
    <mergeCell ref="P19:Z19"/>
    <mergeCell ref="AA19:AK19"/>
    <mergeCell ref="AL19:AV19"/>
    <mergeCell ref="O16:Y18"/>
    <mergeCell ref="K17:K18"/>
    <mergeCell ref="N19:N37"/>
    <mergeCell ref="L16:L18"/>
    <mergeCell ref="M16:M18"/>
    <mergeCell ref="N16:N18"/>
    <mergeCell ref="J16:K16"/>
    <mergeCell ref="B47:N47"/>
    <mergeCell ref="B38:G38"/>
    <mergeCell ref="B40:N40"/>
    <mergeCell ref="B41:N41"/>
    <mergeCell ref="B42:G42"/>
    <mergeCell ref="E43:G43"/>
    <mergeCell ref="E44:G44"/>
    <mergeCell ref="E45:G45"/>
    <mergeCell ref="E46:G46"/>
    <mergeCell ref="B13:G13"/>
    <mergeCell ref="H13:N13"/>
    <mergeCell ref="B14:G14"/>
    <mergeCell ref="H14:N14"/>
    <mergeCell ref="G17:G18"/>
    <mergeCell ref="J17:J18"/>
    <mergeCell ref="B15:N15"/>
    <mergeCell ref="B16:E16"/>
    <mergeCell ref="F16:G16"/>
    <mergeCell ref="H16:H18"/>
    <mergeCell ref="B17:B18"/>
    <mergeCell ref="C17:C18"/>
    <mergeCell ref="D17:D18"/>
    <mergeCell ref="E17:E18"/>
    <mergeCell ref="F17:F18"/>
    <mergeCell ref="I16:I18"/>
    <mergeCell ref="B6:N6"/>
    <mergeCell ref="B7:G7"/>
    <mergeCell ref="H7:N7"/>
    <mergeCell ref="B8:G8"/>
    <mergeCell ref="B9:G9"/>
    <mergeCell ref="H9:N9"/>
    <mergeCell ref="H8:N8"/>
    <mergeCell ref="B10:G10"/>
    <mergeCell ref="H10:N10"/>
    <mergeCell ref="B11:G11"/>
    <mergeCell ref="B12:G12"/>
    <mergeCell ref="H12:N12"/>
    <mergeCell ref="H11:N1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16" orientation="landscape" r:id="rId1"/>
  <colBreaks count="1" manualBreakCount="1">
    <brk id="12" max="47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Projetos'!$B$11:$B$27</xm:f>
          </x14:formula1>
          <xm:sqref>H13:N13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6:X29"/>
  <sheetViews>
    <sheetView showGridLines="0" zoomScale="80" zoomScaleNormal="80" zoomScaleSheetLayoutView="80" workbookViewId="0">
      <selection activeCell="P20" sqref="P20"/>
    </sheetView>
  </sheetViews>
  <sheetFormatPr defaultColWidth="9.140625" defaultRowHeight="15" x14ac:dyDescent="0.25"/>
  <cols>
    <col min="1" max="1" width="1.140625" style="2" customWidth="1"/>
    <col min="2" max="4" width="9.140625" style="2"/>
    <col min="5" max="5" width="21.7109375" style="2" customWidth="1"/>
    <col min="6" max="6" width="22" style="2" customWidth="1"/>
    <col min="7" max="7" width="18" style="2" customWidth="1"/>
    <col min="8" max="8" width="19" style="2" customWidth="1"/>
    <col min="9" max="9" width="21.28515625" style="2" customWidth="1"/>
    <col min="10" max="10" width="18.42578125" style="2" customWidth="1"/>
    <col min="11" max="11" width="8.7109375" style="2" customWidth="1"/>
    <col min="12" max="12" width="9.7109375" style="2" customWidth="1"/>
    <col min="13" max="13" width="17.140625" style="2" customWidth="1"/>
    <col min="14" max="16384" width="9.140625" style="2"/>
  </cols>
  <sheetData>
    <row r="6" spans="2:24" ht="4.5" customHeight="1" x14ac:dyDescent="0.25"/>
    <row r="7" spans="2:24" ht="26.25" customHeight="1" x14ac:dyDescent="0.25">
      <c r="B7" s="46" t="s">
        <v>249</v>
      </c>
      <c r="C7" s="83"/>
      <c r="D7" s="83"/>
      <c r="E7" s="83"/>
      <c r="F7" s="83"/>
      <c r="G7" s="83"/>
      <c r="H7" s="83"/>
      <c r="I7" s="84"/>
      <c r="J7" s="84"/>
      <c r="K7" s="84"/>
      <c r="L7" s="84"/>
      <c r="M7" s="85"/>
    </row>
    <row r="8" spans="2:24" ht="27.75" customHeight="1" x14ac:dyDescent="0.25">
      <c r="B8" s="692" t="s">
        <v>308</v>
      </c>
      <c r="C8" s="693"/>
      <c r="D8" s="693"/>
      <c r="E8" s="693"/>
      <c r="F8" s="693"/>
      <c r="G8" s="693"/>
      <c r="H8" s="693"/>
      <c r="I8" s="693"/>
      <c r="J8" s="693"/>
      <c r="K8" s="693"/>
      <c r="L8" s="693"/>
      <c r="M8" s="694"/>
    </row>
    <row r="9" spans="2:24" ht="44.25" customHeight="1" x14ac:dyDescent="0.3">
      <c r="B9" s="696" t="s">
        <v>248</v>
      </c>
      <c r="C9" s="696"/>
      <c r="D9" s="696"/>
      <c r="E9" s="696"/>
      <c r="F9" s="696"/>
      <c r="G9" s="696"/>
      <c r="H9" s="696"/>
      <c r="I9" s="696"/>
      <c r="J9" s="696"/>
      <c r="K9" s="696"/>
      <c r="L9" s="696"/>
      <c r="M9" s="696"/>
      <c r="N9" s="79"/>
      <c r="O9" s="79"/>
      <c r="P9" s="79"/>
      <c r="Q9" s="79"/>
      <c r="R9" s="79"/>
    </row>
    <row r="10" spans="2:24" ht="33.75" customHeight="1" x14ac:dyDescent="0.25">
      <c r="B10" s="86"/>
      <c r="C10" s="86"/>
      <c r="D10" s="86"/>
      <c r="E10" s="86"/>
      <c r="F10" s="86"/>
      <c r="G10" s="697" t="s">
        <v>309</v>
      </c>
      <c r="H10" s="698"/>
      <c r="I10" s="699"/>
      <c r="J10" s="697" t="s">
        <v>310</v>
      </c>
      <c r="K10" s="699"/>
      <c r="L10" s="86"/>
      <c r="M10" s="86"/>
    </row>
    <row r="11" spans="2:24" ht="56.25" customHeight="1" x14ac:dyDescent="0.25">
      <c r="B11" s="700" t="s">
        <v>311</v>
      </c>
      <c r="C11" s="701"/>
      <c r="D11" s="701"/>
      <c r="E11" s="702"/>
      <c r="F11" s="87" t="s">
        <v>285</v>
      </c>
      <c r="G11" s="87" t="s">
        <v>312</v>
      </c>
      <c r="H11" s="87" t="s">
        <v>313</v>
      </c>
      <c r="I11" s="87" t="s">
        <v>314</v>
      </c>
      <c r="J11" s="87" t="s">
        <v>315</v>
      </c>
      <c r="K11" s="87" t="s">
        <v>316</v>
      </c>
      <c r="L11" s="88" t="s">
        <v>317</v>
      </c>
      <c r="M11" s="87" t="s">
        <v>318</v>
      </c>
    </row>
    <row r="12" spans="2:24" ht="24.95" customHeight="1" x14ac:dyDescent="0.25">
      <c r="B12" s="703" t="s">
        <v>202</v>
      </c>
      <c r="C12" s="704"/>
      <c r="D12" s="704"/>
      <c r="E12" s="705"/>
      <c r="F12" s="89">
        <f>SUM(F13:F14)</f>
        <v>0</v>
      </c>
      <c r="G12" s="89">
        <f>SUM(G13:G14)</f>
        <v>0</v>
      </c>
      <c r="H12" s="89">
        <f>SUM(H13:H14)</f>
        <v>0</v>
      </c>
      <c r="I12" s="89">
        <f>SUM(I13:I14)</f>
        <v>0</v>
      </c>
      <c r="J12" s="90">
        <f>I12-F12</f>
        <v>0</v>
      </c>
      <c r="K12" s="90">
        <f>IFERROR(I12/F12*100-100,0)</f>
        <v>0</v>
      </c>
      <c r="L12" s="91">
        <f t="shared" ref="L12:L28" si="0">IFERROR(I12/$I$28*100,0)</f>
        <v>0</v>
      </c>
      <c r="M12" s="89">
        <f>SUM(M13:M14)</f>
        <v>0</v>
      </c>
    </row>
    <row r="13" spans="2:24" ht="24.95" customHeight="1" x14ac:dyDescent="0.25">
      <c r="B13" s="682" t="s">
        <v>319</v>
      </c>
      <c r="C13" s="683"/>
      <c r="D13" s="683"/>
      <c r="E13" s="684"/>
      <c r="F13" s="92"/>
      <c r="G13" s="92"/>
      <c r="H13" s="92"/>
      <c r="I13" s="92">
        <f>G13+H13</f>
        <v>0</v>
      </c>
      <c r="J13" s="93">
        <f>I13-F13</f>
        <v>0</v>
      </c>
      <c r="K13" s="93">
        <f t="shared" ref="K13:K28" si="1">IFERROR(I13/F13*100-100,0)</f>
        <v>0</v>
      </c>
      <c r="L13" s="94">
        <f t="shared" si="0"/>
        <v>0</v>
      </c>
      <c r="M13" s="92"/>
      <c r="P13" s="695" t="s">
        <v>215</v>
      </c>
      <c r="Q13" s="695"/>
      <c r="R13" s="695"/>
      <c r="S13" s="695"/>
      <c r="T13" s="695"/>
      <c r="U13" s="695"/>
      <c r="V13" s="695"/>
      <c r="W13" s="695"/>
      <c r="X13" s="695"/>
    </row>
    <row r="14" spans="2:24" ht="24.95" customHeight="1" x14ac:dyDescent="0.25">
      <c r="B14" s="682" t="s">
        <v>320</v>
      </c>
      <c r="C14" s="683"/>
      <c r="D14" s="683"/>
      <c r="E14" s="684"/>
      <c r="F14" s="92"/>
      <c r="G14" s="92"/>
      <c r="H14" s="92"/>
      <c r="I14" s="92">
        <f>G14+H14</f>
        <v>0</v>
      </c>
      <c r="J14" s="93">
        <f t="shared" ref="J14:J27" si="2">I14-F14</f>
        <v>0</v>
      </c>
      <c r="K14" s="93">
        <f t="shared" si="1"/>
        <v>0</v>
      </c>
      <c r="L14" s="94">
        <f t="shared" si="0"/>
        <v>0</v>
      </c>
      <c r="M14" s="92"/>
    </row>
    <row r="15" spans="2:24" ht="24.95" customHeight="1" x14ac:dyDescent="0.25">
      <c r="B15" s="689" t="s">
        <v>321</v>
      </c>
      <c r="C15" s="690"/>
      <c r="D15" s="690"/>
      <c r="E15" s="691"/>
      <c r="F15" s="92"/>
      <c r="G15" s="92"/>
      <c r="H15" s="92"/>
      <c r="I15" s="92">
        <f>G15+H15</f>
        <v>0</v>
      </c>
      <c r="J15" s="93">
        <f t="shared" si="2"/>
        <v>0</v>
      </c>
      <c r="K15" s="93">
        <f t="shared" si="1"/>
        <v>0</v>
      </c>
      <c r="L15" s="94">
        <f t="shared" si="0"/>
        <v>0</v>
      </c>
      <c r="M15" s="92"/>
    </row>
    <row r="16" spans="2:24" ht="24.95" customHeight="1" x14ac:dyDescent="0.25">
      <c r="B16" s="689" t="s">
        <v>322</v>
      </c>
      <c r="C16" s="690"/>
      <c r="D16" s="690"/>
      <c r="E16" s="691"/>
      <c r="F16" s="95">
        <f>SUM(F17:F21)</f>
        <v>0</v>
      </c>
      <c r="G16" s="95">
        <f>SUM(G17:G21)</f>
        <v>0</v>
      </c>
      <c r="H16" s="95">
        <f>SUM(H17:H21)</f>
        <v>0</v>
      </c>
      <c r="I16" s="95">
        <f>SUM(I17:I21)</f>
        <v>0</v>
      </c>
      <c r="J16" s="93">
        <f t="shared" si="2"/>
        <v>0</v>
      </c>
      <c r="K16" s="93">
        <f t="shared" si="1"/>
        <v>0</v>
      </c>
      <c r="L16" s="94">
        <f t="shared" si="0"/>
        <v>0</v>
      </c>
      <c r="M16" s="95">
        <f>SUM(M17:M21)</f>
        <v>0</v>
      </c>
    </row>
    <row r="17" spans="2:13" ht="24.95" customHeight="1" x14ac:dyDescent="0.25">
      <c r="B17" s="682" t="s">
        <v>323</v>
      </c>
      <c r="C17" s="683"/>
      <c r="D17" s="683"/>
      <c r="E17" s="684"/>
      <c r="F17" s="92"/>
      <c r="G17" s="92"/>
      <c r="H17" s="92"/>
      <c r="I17" s="92">
        <f t="shared" ref="I17:I22" si="3">G17+H17</f>
        <v>0</v>
      </c>
      <c r="J17" s="93">
        <f t="shared" si="2"/>
        <v>0</v>
      </c>
      <c r="K17" s="93">
        <f t="shared" si="1"/>
        <v>0</v>
      </c>
      <c r="L17" s="94">
        <f t="shared" si="0"/>
        <v>0</v>
      </c>
      <c r="M17" s="92"/>
    </row>
    <row r="18" spans="2:13" ht="24.95" customHeight="1" x14ac:dyDescent="0.25">
      <c r="B18" s="682" t="s">
        <v>324</v>
      </c>
      <c r="C18" s="683"/>
      <c r="D18" s="683"/>
      <c r="E18" s="684"/>
      <c r="F18" s="92"/>
      <c r="G18" s="92"/>
      <c r="H18" s="92"/>
      <c r="I18" s="92">
        <f t="shared" si="3"/>
        <v>0</v>
      </c>
      <c r="J18" s="93">
        <f t="shared" si="2"/>
        <v>0</v>
      </c>
      <c r="K18" s="93">
        <f t="shared" si="1"/>
        <v>0</v>
      </c>
      <c r="L18" s="94">
        <f t="shared" si="0"/>
        <v>0</v>
      </c>
      <c r="M18" s="92"/>
    </row>
    <row r="19" spans="2:13" ht="24.95" customHeight="1" x14ac:dyDescent="0.25">
      <c r="B19" s="682" t="s">
        <v>325</v>
      </c>
      <c r="C19" s="683"/>
      <c r="D19" s="683"/>
      <c r="E19" s="684"/>
      <c r="F19" s="92"/>
      <c r="G19" s="92"/>
      <c r="H19" s="92"/>
      <c r="I19" s="92">
        <f t="shared" si="3"/>
        <v>0</v>
      </c>
      <c r="J19" s="93">
        <f t="shared" si="2"/>
        <v>0</v>
      </c>
      <c r="K19" s="93">
        <f t="shared" si="1"/>
        <v>0</v>
      </c>
      <c r="L19" s="94">
        <f t="shared" si="0"/>
        <v>0</v>
      </c>
      <c r="M19" s="92"/>
    </row>
    <row r="20" spans="2:13" ht="24.95" customHeight="1" x14ac:dyDescent="0.25">
      <c r="B20" s="682" t="s">
        <v>326</v>
      </c>
      <c r="C20" s="683"/>
      <c r="D20" s="683"/>
      <c r="E20" s="684"/>
      <c r="F20" s="92"/>
      <c r="G20" s="92"/>
      <c r="H20" s="92"/>
      <c r="I20" s="92">
        <f t="shared" si="3"/>
        <v>0</v>
      </c>
      <c r="J20" s="93">
        <f t="shared" si="2"/>
        <v>0</v>
      </c>
      <c r="K20" s="93">
        <f t="shared" si="1"/>
        <v>0</v>
      </c>
      <c r="L20" s="94">
        <f t="shared" si="0"/>
        <v>0</v>
      </c>
      <c r="M20" s="92"/>
    </row>
    <row r="21" spans="2:13" ht="24.95" customHeight="1" x14ac:dyDescent="0.25">
      <c r="B21" s="682" t="s">
        <v>327</v>
      </c>
      <c r="C21" s="683"/>
      <c r="D21" s="683"/>
      <c r="E21" s="684"/>
      <c r="F21" s="92"/>
      <c r="G21" s="92"/>
      <c r="H21" s="92"/>
      <c r="I21" s="92">
        <f t="shared" si="3"/>
        <v>0</v>
      </c>
      <c r="J21" s="93">
        <f t="shared" si="2"/>
        <v>0</v>
      </c>
      <c r="K21" s="93">
        <f t="shared" si="1"/>
        <v>0</v>
      </c>
      <c r="L21" s="94">
        <f t="shared" si="0"/>
        <v>0</v>
      </c>
      <c r="M21" s="92"/>
    </row>
    <row r="22" spans="2:13" ht="24.95" customHeight="1" x14ac:dyDescent="0.25">
      <c r="B22" s="689" t="s">
        <v>328</v>
      </c>
      <c r="C22" s="690"/>
      <c r="D22" s="690"/>
      <c r="E22" s="691"/>
      <c r="F22" s="92"/>
      <c r="G22" s="92"/>
      <c r="H22" s="92"/>
      <c r="I22" s="92">
        <f t="shared" si="3"/>
        <v>0</v>
      </c>
      <c r="J22" s="93">
        <f t="shared" si="2"/>
        <v>0</v>
      </c>
      <c r="K22" s="93">
        <f t="shared" si="1"/>
        <v>0</v>
      </c>
      <c r="L22" s="94">
        <f t="shared" si="0"/>
        <v>0</v>
      </c>
      <c r="M22" s="92"/>
    </row>
    <row r="23" spans="2:13" ht="24.95" customHeight="1" x14ac:dyDescent="0.25">
      <c r="B23" s="685" t="s">
        <v>329</v>
      </c>
      <c r="C23" s="686"/>
      <c r="D23" s="686"/>
      <c r="E23" s="687"/>
      <c r="F23" s="96">
        <f>F12+F15+F16+F22</f>
        <v>0</v>
      </c>
      <c r="G23" s="96">
        <f>G12+G15+G16+G22</f>
        <v>0</v>
      </c>
      <c r="H23" s="96">
        <f>H12+H15+H16+H22</f>
        <v>0</v>
      </c>
      <c r="I23" s="96">
        <f>I12+I15+I16+I22</f>
        <v>0</v>
      </c>
      <c r="J23" s="97">
        <f t="shared" si="2"/>
        <v>0</v>
      </c>
      <c r="K23" s="97">
        <f t="shared" si="1"/>
        <v>0</v>
      </c>
      <c r="L23" s="98">
        <f t="shared" si="0"/>
        <v>0</v>
      </c>
      <c r="M23" s="96">
        <f>M12+M15+M16+M22</f>
        <v>0</v>
      </c>
    </row>
    <row r="24" spans="2:13" s="5" customFormat="1" ht="24.95" customHeight="1" x14ac:dyDescent="0.25">
      <c r="B24" s="682" t="s">
        <v>207</v>
      </c>
      <c r="C24" s="683"/>
      <c r="D24" s="683"/>
      <c r="E24" s="684"/>
      <c r="F24" s="92"/>
      <c r="G24" s="92"/>
      <c r="H24" s="92"/>
      <c r="I24" s="92">
        <f>G24+H24</f>
        <v>0</v>
      </c>
      <c r="J24" s="93">
        <f t="shared" si="2"/>
        <v>0</v>
      </c>
      <c r="K24" s="93">
        <f t="shared" si="1"/>
        <v>0</v>
      </c>
      <c r="L24" s="94">
        <f t="shared" si="0"/>
        <v>0</v>
      </c>
      <c r="M24" s="92"/>
    </row>
    <row r="25" spans="2:13" ht="24.95" customHeight="1" x14ac:dyDescent="0.25">
      <c r="B25" s="685" t="s">
        <v>330</v>
      </c>
      <c r="C25" s="686"/>
      <c r="D25" s="686"/>
      <c r="E25" s="687"/>
      <c r="F25" s="96">
        <f>F23+F24</f>
        <v>0</v>
      </c>
      <c r="G25" s="96">
        <f>G23+G24</f>
        <v>0</v>
      </c>
      <c r="H25" s="96">
        <f>H23+H24</f>
        <v>0</v>
      </c>
      <c r="I25" s="96">
        <f>I23+I24</f>
        <v>0</v>
      </c>
      <c r="J25" s="97">
        <f t="shared" si="2"/>
        <v>0</v>
      </c>
      <c r="K25" s="97">
        <f t="shared" si="1"/>
        <v>0</v>
      </c>
      <c r="L25" s="98">
        <f t="shared" si="0"/>
        <v>0</v>
      </c>
      <c r="M25" s="96">
        <f>M23+M24</f>
        <v>0</v>
      </c>
    </row>
    <row r="26" spans="2:13" s="5" customFormat="1" ht="24.95" customHeight="1" x14ac:dyDescent="0.25">
      <c r="B26" s="682" t="s">
        <v>331</v>
      </c>
      <c r="C26" s="683"/>
      <c r="D26" s="683"/>
      <c r="E26" s="684"/>
      <c r="F26" s="92"/>
      <c r="G26" s="92"/>
      <c r="H26" s="92"/>
      <c r="I26" s="92">
        <f>G26+H26</f>
        <v>0</v>
      </c>
      <c r="J26" s="93">
        <f t="shared" si="2"/>
        <v>0</v>
      </c>
      <c r="K26" s="93">
        <f t="shared" si="1"/>
        <v>0</v>
      </c>
      <c r="L26" s="94">
        <f t="shared" si="0"/>
        <v>0</v>
      </c>
      <c r="M26" s="92"/>
    </row>
    <row r="27" spans="2:13" s="5" customFormat="1" ht="24.95" customHeight="1" x14ac:dyDescent="0.25">
      <c r="B27" s="682" t="s">
        <v>332</v>
      </c>
      <c r="C27" s="683"/>
      <c r="D27" s="683"/>
      <c r="E27" s="684"/>
      <c r="F27" s="92"/>
      <c r="G27" s="92"/>
      <c r="H27" s="92"/>
      <c r="I27" s="92">
        <f>G27+H27</f>
        <v>0</v>
      </c>
      <c r="J27" s="93">
        <f t="shared" si="2"/>
        <v>0</v>
      </c>
      <c r="K27" s="93">
        <f t="shared" si="1"/>
        <v>0</v>
      </c>
      <c r="L27" s="94">
        <f t="shared" si="0"/>
        <v>0</v>
      </c>
      <c r="M27" s="92"/>
    </row>
    <row r="28" spans="2:13" ht="24.95" customHeight="1" x14ac:dyDescent="0.25">
      <c r="B28" s="685" t="s">
        <v>333</v>
      </c>
      <c r="C28" s="686"/>
      <c r="D28" s="686"/>
      <c r="E28" s="687"/>
      <c r="F28" s="96">
        <f>F25+F27+F26</f>
        <v>0</v>
      </c>
      <c r="G28" s="96">
        <f>G25+G27+G26</f>
        <v>0</v>
      </c>
      <c r="H28" s="96">
        <f>H25+H27+H26</f>
        <v>0</v>
      </c>
      <c r="I28" s="96">
        <f>I25+I27+I26</f>
        <v>0</v>
      </c>
      <c r="J28" s="96">
        <f>J25+J27+J26</f>
        <v>0</v>
      </c>
      <c r="K28" s="97">
        <f t="shared" si="1"/>
        <v>0</v>
      </c>
      <c r="L28" s="99">
        <f t="shared" si="0"/>
        <v>0</v>
      </c>
      <c r="M28" s="96">
        <f>M25+M27+M26</f>
        <v>0</v>
      </c>
    </row>
    <row r="29" spans="2:13" ht="31.5" customHeight="1" x14ac:dyDescent="0.2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688" t="s">
        <v>334</v>
      </c>
      <c r="M29" s="688"/>
    </row>
  </sheetData>
  <sheetProtection formatCells="0" selectLockedCells="1"/>
  <mergeCells count="24">
    <mergeCell ref="B8:M8"/>
    <mergeCell ref="P13:X13"/>
    <mergeCell ref="B19:E19"/>
    <mergeCell ref="B9:M9"/>
    <mergeCell ref="G10:I10"/>
    <mergeCell ref="J10:K10"/>
    <mergeCell ref="B11:E11"/>
    <mergeCell ref="B12:E12"/>
    <mergeCell ref="B13:E13"/>
    <mergeCell ref="B14:E14"/>
    <mergeCell ref="B15:E15"/>
    <mergeCell ref="B16:E16"/>
    <mergeCell ref="B17:E17"/>
    <mergeCell ref="B18:E18"/>
    <mergeCell ref="B26:E26"/>
    <mergeCell ref="B27:E27"/>
    <mergeCell ref="B28:E28"/>
    <mergeCell ref="L29:M29"/>
    <mergeCell ref="B20:E20"/>
    <mergeCell ref="B21:E21"/>
    <mergeCell ref="B22:E22"/>
    <mergeCell ref="B23:E23"/>
    <mergeCell ref="B24:E24"/>
    <mergeCell ref="B25:E25"/>
  </mergeCells>
  <pageMargins left="0.511811024" right="0.511811024" top="0.78740157499999996" bottom="0.78740157499999996" header="0.31496062000000002" footer="0.31496062000000002"/>
  <pageSetup paperSize="9" scale="72" orientation="landscape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Q49"/>
  <sheetViews>
    <sheetView showGridLines="0" zoomScale="50" zoomScaleNormal="50" zoomScaleSheetLayoutView="40" workbookViewId="0">
      <selection activeCell="P14" sqref="P14"/>
    </sheetView>
  </sheetViews>
  <sheetFormatPr defaultColWidth="9.140625" defaultRowHeight="15" x14ac:dyDescent="0.25"/>
  <cols>
    <col min="1" max="1" width="12.140625" style="2" customWidth="1"/>
    <col min="2" max="2" width="37" style="2" customWidth="1"/>
    <col min="3" max="3" width="45.42578125" style="2" customWidth="1"/>
    <col min="4" max="4" width="59.5703125" style="2" customWidth="1"/>
    <col min="5" max="5" width="50.5703125" style="2" customWidth="1"/>
    <col min="6" max="7" width="21.28515625" style="2" bestFit="1" customWidth="1"/>
    <col min="8" max="8" width="25.85546875" style="2" customWidth="1"/>
    <col min="9" max="9" width="23" style="2" customWidth="1"/>
    <col min="10" max="10" width="24.7109375" style="2" customWidth="1"/>
    <col min="11" max="11" width="14.42578125" style="2" customWidth="1"/>
    <col min="12" max="12" width="25" style="2" customWidth="1"/>
    <col min="13" max="13" width="34.42578125" style="2" hidden="1" customWidth="1"/>
    <col min="14" max="14" width="25.85546875" style="4" customWidth="1"/>
    <col min="15" max="15" width="9.140625" style="2"/>
    <col min="16" max="16" width="58.42578125" style="2" bestFit="1" customWidth="1"/>
    <col min="17" max="17" width="173.28515625" style="2" bestFit="1" customWidth="1"/>
    <col min="18" max="20" width="9.140625" style="2"/>
    <col min="21" max="21" width="14" style="2" bestFit="1" customWidth="1"/>
    <col min="22" max="16384" width="9.140625" style="2"/>
  </cols>
  <sheetData>
    <row r="2" spans="2:16" ht="99" customHeight="1" x14ac:dyDescent="0.25"/>
    <row r="6" spans="2:16" ht="26.25" x14ac:dyDescent="0.25">
      <c r="B6" s="661" t="s">
        <v>274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</row>
    <row r="7" spans="2:16" ht="51.75" hidden="1" customHeight="1" x14ac:dyDescent="0.25">
      <c r="B7" s="663" t="s">
        <v>275</v>
      </c>
      <c r="C7" s="663"/>
      <c r="D7" s="663"/>
      <c r="E7" s="663"/>
      <c r="F7" s="663"/>
      <c r="G7" s="663"/>
      <c r="H7" s="663"/>
      <c r="I7" s="663"/>
      <c r="J7" s="663"/>
      <c r="K7" s="663"/>
      <c r="L7" s="663"/>
      <c r="M7" s="663"/>
      <c r="N7" s="663"/>
    </row>
    <row r="8" spans="2:16" ht="43.5" customHeight="1" x14ac:dyDescent="0.4">
      <c r="B8" s="656" t="s">
        <v>249</v>
      </c>
      <c r="C8" s="657"/>
      <c r="D8" s="657"/>
      <c r="E8" s="657"/>
      <c r="F8" s="657"/>
      <c r="G8" s="658"/>
      <c r="H8" s="659" t="s">
        <v>419</v>
      </c>
      <c r="I8" s="660"/>
      <c r="J8" s="660"/>
      <c r="K8" s="660"/>
      <c r="L8" s="660"/>
      <c r="M8" s="660"/>
      <c r="N8" s="660"/>
    </row>
    <row r="9" spans="2:16" ht="43.5" customHeight="1" x14ac:dyDescent="0.4">
      <c r="B9" s="656" t="s">
        <v>276</v>
      </c>
      <c r="C9" s="657"/>
      <c r="D9" s="657"/>
      <c r="E9" s="657"/>
      <c r="F9" s="657"/>
      <c r="G9" s="658"/>
      <c r="H9" s="659" t="s">
        <v>418</v>
      </c>
      <c r="I9" s="660"/>
      <c r="J9" s="660"/>
      <c r="K9" s="660"/>
      <c r="L9" s="660"/>
      <c r="M9" s="660"/>
      <c r="N9" s="660"/>
    </row>
    <row r="10" spans="2:16" ht="43.5" customHeight="1" x14ac:dyDescent="0.4">
      <c r="B10" s="656" t="s">
        <v>277</v>
      </c>
      <c r="C10" s="657"/>
      <c r="D10" s="657"/>
      <c r="E10" s="657"/>
      <c r="F10" s="657"/>
      <c r="G10" s="658"/>
      <c r="H10" s="660" t="s">
        <v>411</v>
      </c>
      <c r="I10" s="660"/>
      <c r="J10" s="660"/>
      <c r="K10" s="660"/>
      <c r="L10" s="660"/>
      <c r="M10" s="660"/>
      <c r="N10" s="660"/>
    </row>
    <row r="11" spans="2:16" ht="43.5" customHeight="1" x14ac:dyDescent="0.25">
      <c r="B11" s="656" t="s">
        <v>278</v>
      </c>
      <c r="C11" s="657"/>
      <c r="D11" s="657"/>
      <c r="E11" s="657"/>
      <c r="F11" s="657"/>
      <c r="G11" s="658"/>
      <c r="H11" s="644" t="s">
        <v>343</v>
      </c>
      <c r="I11" s="645"/>
      <c r="J11" s="645"/>
      <c r="K11" s="645"/>
      <c r="L11" s="645"/>
      <c r="M11" s="645"/>
      <c r="N11" s="645"/>
    </row>
    <row r="12" spans="2:16" ht="43.5" customHeight="1" x14ac:dyDescent="0.4">
      <c r="B12" s="636" t="s">
        <v>279</v>
      </c>
      <c r="C12" s="637"/>
      <c r="D12" s="637"/>
      <c r="E12" s="637"/>
      <c r="F12" s="637"/>
      <c r="G12" s="643"/>
      <c r="H12" s="659" t="s">
        <v>399</v>
      </c>
      <c r="I12" s="660"/>
      <c r="J12" s="660"/>
      <c r="K12" s="660"/>
      <c r="L12" s="660"/>
      <c r="M12" s="660"/>
      <c r="N12" s="660"/>
    </row>
    <row r="13" spans="2:16" ht="43.5" customHeight="1" x14ac:dyDescent="0.4">
      <c r="B13" s="656" t="s">
        <v>280</v>
      </c>
      <c r="C13" s="657"/>
      <c r="D13" s="657"/>
      <c r="E13" s="657"/>
      <c r="F13" s="657"/>
      <c r="G13" s="658"/>
      <c r="H13" s="659" t="s">
        <v>382</v>
      </c>
      <c r="I13" s="660"/>
      <c r="J13" s="660"/>
      <c r="K13" s="660"/>
      <c r="L13" s="660"/>
      <c r="M13" s="660"/>
      <c r="N13" s="660"/>
    </row>
    <row r="14" spans="2:16" ht="66" customHeight="1" x14ac:dyDescent="0.45">
      <c r="B14" s="656" t="s">
        <v>281</v>
      </c>
      <c r="C14" s="657"/>
      <c r="D14" s="657"/>
      <c r="E14" s="657"/>
      <c r="F14" s="657"/>
      <c r="G14" s="658"/>
      <c r="H14" s="660" t="s">
        <v>25</v>
      </c>
      <c r="I14" s="660"/>
      <c r="J14" s="660"/>
      <c r="K14" s="660"/>
      <c r="L14" s="660"/>
      <c r="M14" s="660"/>
      <c r="N14" s="660"/>
      <c r="P14" s="425"/>
    </row>
    <row r="15" spans="2:16" ht="43.5" customHeight="1" x14ac:dyDescent="0.4">
      <c r="B15" s="636" t="s">
        <v>282</v>
      </c>
      <c r="C15" s="637"/>
      <c r="D15" s="637"/>
      <c r="E15" s="637"/>
      <c r="F15" s="637"/>
      <c r="G15" s="643"/>
      <c r="H15" s="675" t="s">
        <v>382</v>
      </c>
      <c r="I15" s="676"/>
      <c r="J15" s="676"/>
      <c r="K15" s="676"/>
      <c r="L15" s="676"/>
      <c r="M15" s="676"/>
      <c r="N15" s="676"/>
    </row>
    <row r="16" spans="2:16" s="100" customFormat="1" ht="26.25" x14ac:dyDescent="0.25">
      <c r="B16" s="646"/>
      <c r="C16" s="646"/>
      <c r="D16" s="646"/>
      <c r="E16" s="646"/>
      <c r="F16" s="646"/>
      <c r="G16" s="646"/>
      <c r="H16" s="646"/>
      <c r="I16" s="646"/>
      <c r="J16" s="646"/>
      <c r="K16" s="646"/>
      <c r="L16" s="646"/>
      <c r="M16" s="646"/>
      <c r="N16" s="646"/>
    </row>
    <row r="17" spans="2:14" ht="26.25" customHeight="1" x14ac:dyDescent="0.25">
      <c r="B17" s="647" t="s">
        <v>283</v>
      </c>
      <c r="C17" s="648"/>
      <c r="D17" s="648"/>
      <c r="E17" s="649"/>
      <c r="F17" s="647" t="s">
        <v>284</v>
      </c>
      <c r="G17" s="649"/>
      <c r="H17" s="641" t="s">
        <v>471</v>
      </c>
      <c r="I17" s="641" t="s">
        <v>126</v>
      </c>
      <c r="J17" s="647" t="s">
        <v>286</v>
      </c>
      <c r="K17" s="649"/>
      <c r="L17" s="651" t="s">
        <v>287</v>
      </c>
      <c r="M17" s="641" t="s">
        <v>288</v>
      </c>
      <c r="N17" s="641" t="s">
        <v>289</v>
      </c>
    </row>
    <row r="18" spans="2:14" ht="15" customHeight="1" x14ac:dyDescent="0.25">
      <c r="B18" s="641" t="s">
        <v>290</v>
      </c>
      <c r="C18" s="641" t="s">
        <v>291</v>
      </c>
      <c r="D18" s="654" t="s">
        <v>292</v>
      </c>
      <c r="E18" s="654" t="s">
        <v>293</v>
      </c>
      <c r="F18" s="641" t="s">
        <v>294</v>
      </c>
      <c r="G18" s="641" t="s">
        <v>295</v>
      </c>
      <c r="H18" s="650"/>
      <c r="I18" s="650"/>
      <c r="J18" s="641" t="s">
        <v>296</v>
      </c>
      <c r="K18" s="641" t="s">
        <v>297</v>
      </c>
      <c r="L18" s="652"/>
      <c r="M18" s="650"/>
      <c r="N18" s="650"/>
    </row>
    <row r="19" spans="2:14" ht="39" customHeight="1" x14ac:dyDescent="0.25">
      <c r="B19" s="642"/>
      <c r="C19" s="642"/>
      <c r="D19" s="655"/>
      <c r="E19" s="655"/>
      <c r="F19" s="642"/>
      <c r="G19" s="642"/>
      <c r="H19" s="642"/>
      <c r="I19" s="642"/>
      <c r="J19" s="642"/>
      <c r="K19" s="642"/>
      <c r="L19" s="653"/>
      <c r="M19" s="642"/>
      <c r="N19" s="642"/>
    </row>
    <row r="20" spans="2:14" ht="192" customHeight="1" x14ac:dyDescent="0.25">
      <c r="B20" s="372" t="s">
        <v>486</v>
      </c>
      <c r="C20" s="281" t="s">
        <v>483</v>
      </c>
      <c r="D20" s="281" t="s">
        <v>484</v>
      </c>
      <c r="E20" s="281" t="s">
        <v>436</v>
      </c>
      <c r="F20" s="282">
        <v>42736</v>
      </c>
      <c r="G20" s="282">
        <v>43100</v>
      </c>
      <c r="H20" s="283">
        <v>162115</v>
      </c>
      <c r="I20" s="283">
        <f>'Anexo_1.3_Limites Estratégicos'!E12</f>
        <v>214731</v>
      </c>
      <c r="J20" s="284">
        <f>I20-H20</f>
        <v>52616</v>
      </c>
      <c r="K20" s="285">
        <f>IFERROR(I20/H20,)</f>
        <v>1.3245597261203466</v>
      </c>
      <c r="L20" s="285">
        <f t="shared" ref="L20:L37" si="0">IFERROR(I20/$I$37*100,0)</f>
        <v>100</v>
      </c>
      <c r="M20" s="283"/>
      <c r="N20" s="281" t="s">
        <v>418</v>
      </c>
    </row>
    <row r="21" spans="2:14" ht="52.5" hidden="1" customHeight="1" x14ac:dyDescent="0.25">
      <c r="B21" s="281" t="s">
        <v>342</v>
      </c>
      <c r="C21" s="281"/>
      <c r="D21" s="281"/>
      <c r="E21" s="281"/>
      <c r="F21" s="282"/>
      <c r="G21" s="282"/>
      <c r="H21" s="283"/>
      <c r="I21" s="283"/>
      <c r="J21" s="284">
        <f t="shared" ref="J21:J37" si="1">I21-H21</f>
        <v>0</v>
      </c>
      <c r="K21" s="285">
        <f t="shared" ref="K21:K37" si="2">IFERROR(I21/H21,)</f>
        <v>0</v>
      </c>
      <c r="L21" s="285">
        <f t="shared" si="0"/>
        <v>0</v>
      </c>
      <c r="M21" s="283"/>
      <c r="N21" s="281"/>
    </row>
    <row r="22" spans="2:14" ht="52.5" hidden="1" customHeight="1" x14ac:dyDescent="0.25">
      <c r="B22" s="281" t="s">
        <v>342</v>
      </c>
      <c r="C22" s="281"/>
      <c r="D22" s="281"/>
      <c r="E22" s="281"/>
      <c r="F22" s="282"/>
      <c r="G22" s="282"/>
      <c r="H22" s="283"/>
      <c r="I22" s="283"/>
      <c r="J22" s="284">
        <f t="shared" si="1"/>
        <v>0</v>
      </c>
      <c r="K22" s="285">
        <f t="shared" si="2"/>
        <v>0</v>
      </c>
      <c r="L22" s="285">
        <f t="shared" si="0"/>
        <v>0</v>
      </c>
      <c r="M22" s="283"/>
      <c r="N22" s="281"/>
    </row>
    <row r="23" spans="2:14" ht="52.5" hidden="1" customHeight="1" x14ac:dyDescent="0.25">
      <c r="B23" s="281" t="s">
        <v>342</v>
      </c>
      <c r="C23" s="281"/>
      <c r="D23" s="281"/>
      <c r="E23" s="281"/>
      <c r="F23" s="282"/>
      <c r="G23" s="282"/>
      <c r="H23" s="283"/>
      <c r="I23" s="283"/>
      <c r="J23" s="284">
        <f t="shared" si="1"/>
        <v>0</v>
      </c>
      <c r="K23" s="285">
        <f t="shared" si="2"/>
        <v>0</v>
      </c>
      <c r="L23" s="285">
        <f t="shared" si="0"/>
        <v>0</v>
      </c>
      <c r="M23" s="283"/>
      <c r="N23" s="281"/>
    </row>
    <row r="24" spans="2:14" ht="52.5" hidden="1" customHeight="1" x14ac:dyDescent="0.25">
      <c r="B24" s="281" t="s">
        <v>342</v>
      </c>
      <c r="C24" s="281"/>
      <c r="D24" s="281"/>
      <c r="E24" s="281"/>
      <c r="F24" s="282"/>
      <c r="G24" s="282"/>
      <c r="H24" s="283"/>
      <c r="I24" s="283"/>
      <c r="J24" s="284">
        <f t="shared" si="1"/>
        <v>0</v>
      </c>
      <c r="K24" s="285">
        <f t="shared" si="2"/>
        <v>0</v>
      </c>
      <c r="L24" s="285">
        <f t="shared" si="0"/>
        <v>0</v>
      </c>
      <c r="M24" s="283"/>
      <c r="N24" s="281"/>
    </row>
    <row r="25" spans="2:14" ht="52.5" hidden="1" customHeight="1" x14ac:dyDescent="0.25">
      <c r="B25" s="281" t="s">
        <v>342</v>
      </c>
      <c r="C25" s="281"/>
      <c r="D25" s="281"/>
      <c r="E25" s="281"/>
      <c r="F25" s="282"/>
      <c r="G25" s="282"/>
      <c r="H25" s="283"/>
      <c r="I25" s="283"/>
      <c r="J25" s="284">
        <f t="shared" si="1"/>
        <v>0</v>
      </c>
      <c r="K25" s="285">
        <f t="shared" si="2"/>
        <v>0</v>
      </c>
      <c r="L25" s="285">
        <f t="shared" si="0"/>
        <v>0</v>
      </c>
      <c r="M25" s="283"/>
      <c r="N25" s="281"/>
    </row>
    <row r="26" spans="2:14" ht="52.5" hidden="1" customHeight="1" x14ac:dyDescent="0.25">
      <c r="B26" s="281" t="s">
        <v>342</v>
      </c>
      <c r="C26" s="281"/>
      <c r="D26" s="281"/>
      <c r="E26" s="281"/>
      <c r="F26" s="282"/>
      <c r="G26" s="282"/>
      <c r="H26" s="283"/>
      <c r="I26" s="283"/>
      <c r="J26" s="284">
        <f t="shared" si="1"/>
        <v>0</v>
      </c>
      <c r="K26" s="285">
        <f t="shared" si="2"/>
        <v>0</v>
      </c>
      <c r="L26" s="285">
        <f t="shared" si="0"/>
        <v>0</v>
      </c>
      <c r="M26" s="283"/>
      <c r="N26" s="281"/>
    </row>
    <row r="27" spans="2:14" ht="52.5" hidden="1" customHeight="1" x14ac:dyDescent="0.25">
      <c r="B27" s="281" t="s">
        <v>342</v>
      </c>
      <c r="C27" s="281"/>
      <c r="D27" s="281"/>
      <c r="E27" s="281"/>
      <c r="F27" s="282"/>
      <c r="G27" s="282"/>
      <c r="H27" s="283"/>
      <c r="I27" s="283"/>
      <c r="J27" s="284">
        <f t="shared" si="1"/>
        <v>0</v>
      </c>
      <c r="K27" s="285">
        <f t="shared" si="2"/>
        <v>0</v>
      </c>
      <c r="L27" s="285">
        <f t="shared" si="0"/>
        <v>0</v>
      </c>
      <c r="M27" s="283"/>
      <c r="N27" s="281"/>
    </row>
    <row r="28" spans="2:14" ht="52.5" hidden="1" customHeight="1" x14ac:dyDescent="0.25">
      <c r="B28" s="281" t="s">
        <v>342</v>
      </c>
      <c r="C28" s="281"/>
      <c r="D28" s="281"/>
      <c r="E28" s="281"/>
      <c r="F28" s="282"/>
      <c r="G28" s="282"/>
      <c r="H28" s="283"/>
      <c r="I28" s="283"/>
      <c r="J28" s="284">
        <f t="shared" si="1"/>
        <v>0</v>
      </c>
      <c r="K28" s="285">
        <f t="shared" si="2"/>
        <v>0</v>
      </c>
      <c r="L28" s="285">
        <f t="shared" si="0"/>
        <v>0</v>
      </c>
      <c r="M28" s="283"/>
      <c r="N28" s="281"/>
    </row>
    <row r="29" spans="2:14" ht="52.5" hidden="1" customHeight="1" x14ac:dyDescent="0.25">
      <c r="B29" s="281" t="s">
        <v>342</v>
      </c>
      <c r="C29" s="281"/>
      <c r="D29" s="281"/>
      <c r="E29" s="281"/>
      <c r="F29" s="281"/>
      <c r="G29" s="282"/>
      <c r="H29" s="282"/>
      <c r="I29" s="282"/>
      <c r="J29" s="284">
        <f t="shared" si="1"/>
        <v>0</v>
      </c>
      <c r="K29" s="285">
        <f t="shared" si="2"/>
        <v>0</v>
      </c>
      <c r="L29" s="285">
        <f t="shared" si="0"/>
        <v>0</v>
      </c>
      <c r="M29" s="285">
        <f t="shared" ref="M29:M36" si="3">IFERROR(J29/$J$37*100,0)</f>
        <v>0</v>
      </c>
      <c r="N29" s="283"/>
    </row>
    <row r="30" spans="2:14" ht="52.5" hidden="1" customHeight="1" x14ac:dyDescent="0.25">
      <c r="B30" s="281" t="s">
        <v>342</v>
      </c>
      <c r="C30" s="281"/>
      <c r="D30" s="281"/>
      <c r="E30" s="281"/>
      <c r="F30" s="281"/>
      <c r="G30" s="282"/>
      <c r="H30" s="282"/>
      <c r="I30" s="282"/>
      <c r="J30" s="284">
        <f t="shared" si="1"/>
        <v>0</v>
      </c>
      <c r="K30" s="285">
        <f t="shared" si="2"/>
        <v>0</v>
      </c>
      <c r="L30" s="285">
        <f t="shared" si="0"/>
        <v>0</v>
      </c>
      <c r="M30" s="285">
        <f t="shared" si="3"/>
        <v>0</v>
      </c>
      <c r="N30" s="283"/>
    </row>
    <row r="31" spans="2:14" ht="52.5" hidden="1" customHeight="1" x14ac:dyDescent="0.25">
      <c r="B31" s="281" t="s">
        <v>342</v>
      </c>
      <c r="C31" s="281"/>
      <c r="D31" s="281"/>
      <c r="E31" s="281"/>
      <c r="F31" s="281"/>
      <c r="G31" s="282"/>
      <c r="H31" s="282"/>
      <c r="I31" s="282"/>
      <c r="J31" s="284">
        <f t="shared" si="1"/>
        <v>0</v>
      </c>
      <c r="K31" s="285">
        <f t="shared" si="2"/>
        <v>0</v>
      </c>
      <c r="L31" s="285">
        <f t="shared" si="0"/>
        <v>0</v>
      </c>
      <c r="M31" s="285">
        <f t="shared" si="3"/>
        <v>0</v>
      </c>
      <c r="N31" s="283"/>
    </row>
    <row r="32" spans="2:14" ht="52.5" hidden="1" customHeight="1" x14ac:dyDescent="0.25">
      <c r="B32" s="281" t="s">
        <v>342</v>
      </c>
      <c r="C32" s="281"/>
      <c r="D32" s="281"/>
      <c r="E32" s="281"/>
      <c r="F32" s="281"/>
      <c r="G32" s="282"/>
      <c r="H32" s="282"/>
      <c r="I32" s="282"/>
      <c r="J32" s="284">
        <f t="shared" si="1"/>
        <v>0</v>
      </c>
      <c r="K32" s="285">
        <f t="shared" si="2"/>
        <v>0</v>
      </c>
      <c r="L32" s="285">
        <f t="shared" si="0"/>
        <v>0</v>
      </c>
      <c r="M32" s="285">
        <f t="shared" si="3"/>
        <v>0</v>
      </c>
      <c r="N32" s="283"/>
    </row>
    <row r="33" spans="2:17" ht="52.5" hidden="1" customHeight="1" x14ac:dyDescent="0.25">
      <c r="B33" s="281" t="s">
        <v>342</v>
      </c>
      <c r="C33" s="281"/>
      <c r="D33" s="281"/>
      <c r="E33" s="281"/>
      <c r="F33" s="281"/>
      <c r="G33" s="282"/>
      <c r="H33" s="282"/>
      <c r="I33" s="282"/>
      <c r="J33" s="284">
        <f t="shared" si="1"/>
        <v>0</v>
      </c>
      <c r="K33" s="285">
        <f t="shared" si="2"/>
        <v>0</v>
      </c>
      <c r="L33" s="285">
        <f t="shared" si="0"/>
        <v>0</v>
      </c>
      <c r="M33" s="285">
        <f t="shared" si="3"/>
        <v>0</v>
      </c>
      <c r="N33" s="283"/>
    </row>
    <row r="34" spans="2:17" ht="52.5" hidden="1" customHeight="1" x14ac:dyDescent="0.25">
      <c r="B34" s="281" t="s">
        <v>342</v>
      </c>
      <c r="C34" s="281"/>
      <c r="D34" s="281"/>
      <c r="E34" s="281"/>
      <c r="F34" s="281"/>
      <c r="G34" s="282"/>
      <c r="H34" s="282"/>
      <c r="I34" s="282"/>
      <c r="J34" s="284">
        <f t="shared" si="1"/>
        <v>0</v>
      </c>
      <c r="K34" s="285">
        <f t="shared" si="2"/>
        <v>0</v>
      </c>
      <c r="L34" s="285">
        <f t="shared" si="0"/>
        <v>0</v>
      </c>
      <c r="M34" s="285">
        <f t="shared" si="3"/>
        <v>0</v>
      </c>
      <c r="N34" s="283"/>
    </row>
    <row r="35" spans="2:17" ht="52.5" hidden="1" customHeight="1" x14ac:dyDescent="0.25">
      <c r="B35" s="281" t="s">
        <v>342</v>
      </c>
      <c r="C35" s="281"/>
      <c r="D35" s="281"/>
      <c r="E35" s="281"/>
      <c r="F35" s="281"/>
      <c r="G35" s="282"/>
      <c r="H35" s="282"/>
      <c r="I35" s="282"/>
      <c r="J35" s="284">
        <f t="shared" si="1"/>
        <v>0</v>
      </c>
      <c r="K35" s="285">
        <f t="shared" si="2"/>
        <v>0</v>
      </c>
      <c r="L35" s="285">
        <f t="shared" si="0"/>
        <v>0</v>
      </c>
      <c r="M35" s="285">
        <f t="shared" si="3"/>
        <v>0</v>
      </c>
      <c r="N35" s="283"/>
    </row>
    <row r="36" spans="2:17" ht="26.25" hidden="1" x14ac:dyDescent="0.25">
      <c r="B36" s="281"/>
      <c r="C36" s="281"/>
      <c r="D36" s="281"/>
      <c r="E36" s="281"/>
      <c r="F36" s="281"/>
      <c r="G36" s="282"/>
      <c r="H36" s="282"/>
      <c r="I36" s="282"/>
      <c r="J36" s="284">
        <f t="shared" si="1"/>
        <v>0</v>
      </c>
      <c r="K36" s="285">
        <f t="shared" si="2"/>
        <v>0</v>
      </c>
      <c r="L36" s="285">
        <f t="shared" si="0"/>
        <v>0</v>
      </c>
      <c r="M36" s="285">
        <f t="shared" si="3"/>
        <v>0</v>
      </c>
      <c r="N36" s="283"/>
    </row>
    <row r="37" spans="2:17" s="3" customFormat="1" ht="26.25" x14ac:dyDescent="0.4">
      <c r="B37" s="634" t="s">
        <v>195</v>
      </c>
      <c r="C37" s="635"/>
      <c r="D37" s="635"/>
      <c r="E37" s="635"/>
      <c r="F37" s="635"/>
      <c r="G37" s="635"/>
      <c r="H37" s="286">
        <f>SUM(H20:H28)</f>
        <v>162115</v>
      </c>
      <c r="I37" s="312">
        <f>SUM(I20:I28)</f>
        <v>214731</v>
      </c>
      <c r="J37" s="284">
        <f t="shared" si="1"/>
        <v>52616</v>
      </c>
      <c r="K37" s="285">
        <f t="shared" si="2"/>
        <v>1.3245597261203466</v>
      </c>
      <c r="L37" s="285">
        <f t="shared" si="0"/>
        <v>100</v>
      </c>
      <c r="M37" s="286">
        <f>SUM(M20:M28)</f>
        <v>0</v>
      </c>
      <c r="N37" s="287"/>
      <c r="P37" s="2"/>
      <c r="Q37" s="2"/>
    </row>
    <row r="38" spans="2:17" ht="26.25" x14ac:dyDescent="0.4"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9"/>
    </row>
    <row r="39" spans="2:17" ht="26.25" x14ac:dyDescent="0.25">
      <c r="B39" s="636" t="s">
        <v>298</v>
      </c>
      <c r="C39" s="637"/>
      <c r="D39" s="637"/>
      <c r="E39" s="637"/>
      <c r="F39" s="637"/>
      <c r="G39" s="637"/>
      <c r="H39" s="637"/>
      <c r="I39" s="637"/>
      <c r="J39" s="637"/>
      <c r="K39" s="637"/>
      <c r="L39" s="637"/>
      <c r="M39" s="637"/>
      <c r="N39" s="637"/>
    </row>
    <row r="40" spans="2:17" ht="26.25" x14ac:dyDescent="0.25">
      <c r="B40" s="707"/>
      <c r="C40" s="708"/>
      <c r="D40" s="708"/>
      <c r="E40" s="708"/>
      <c r="F40" s="708"/>
      <c r="G40" s="708"/>
      <c r="H40" s="708"/>
      <c r="I40" s="708"/>
      <c r="J40" s="708"/>
      <c r="K40" s="708"/>
      <c r="L40" s="708"/>
      <c r="M40" s="708"/>
      <c r="N40" s="708"/>
    </row>
    <row r="41" spans="2:17" ht="26.25" x14ac:dyDescent="0.4"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</row>
    <row r="42" spans="2:17" ht="26.25" x14ac:dyDescent="0.4">
      <c r="B42" s="304"/>
      <c r="C42" s="304"/>
      <c r="D42" s="304"/>
      <c r="E42" s="305"/>
      <c r="F42" s="305"/>
      <c r="G42" s="305"/>
      <c r="H42" s="303"/>
      <c r="I42" s="303"/>
      <c r="J42" s="303"/>
      <c r="K42" s="303"/>
      <c r="L42" s="303"/>
      <c r="M42" s="303"/>
      <c r="N42" s="303"/>
    </row>
    <row r="43" spans="2:17" ht="26.25" x14ac:dyDescent="0.4">
      <c r="B43" s="304"/>
      <c r="C43" s="304"/>
      <c r="D43" s="304"/>
      <c r="E43" s="305"/>
      <c r="F43" s="305"/>
      <c r="G43" s="305"/>
      <c r="H43" s="303"/>
      <c r="I43" s="303"/>
      <c r="J43" s="303"/>
      <c r="K43" s="303"/>
      <c r="L43" s="303"/>
      <c r="M43" s="303"/>
      <c r="N43" s="303"/>
    </row>
    <row r="44" spans="2:17" ht="26.25" x14ac:dyDescent="0.4">
      <c r="B44" s="304"/>
      <c r="C44" s="304"/>
      <c r="D44" s="304"/>
      <c r="E44" s="305"/>
      <c r="F44" s="305"/>
      <c r="G44" s="305"/>
      <c r="H44" s="303"/>
      <c r="I44" s="303"/>
      <c r="J44" s="303"/>
      <c r="K44" s="303"/>
      <c r="L44" s="303"/>
      <c r="M44" s="303"/>
      <c r="N44" s="303"/>
    </row>
    <row r="45" spans="2:17" ht="26.25" x14ac:dyDescent="0.4">
      <c r="B45" s="304"/>
      <c r="C45" s="304"/>
      <c r="D45" s="304"/>
      <c r="E45" s="305"/>
      <c r="F45" s="305"/>
      <c r="G45" s="305"/>
      <c r="H45" s="303"/>
      <c r="I45" s="303"/>
      <c r="J45" s="303"/>
      <c r="K45" s="303"/>
      <c r="L45" s="303"/>
      <c r="M45" s="303"/>
      <c r="N45" s="303"/>
    </row>
    <row r="46" spans="2:17" ht="26.25" x14ac:dyDescent="0.4">
      <c r="B46" s="706"/>
      <c r="C46" s="706"/>
      <c r="D46" s="706"/>
      <c r="E46" s="706"/>
      <c r="F46" s="706"/>
      <c r="G46" s="706"/>
      <c r="H46" s="706"/>
      <c r="I46" s="706"/>
      <c r="J46" s="706"/>
      <c r="K46" s="706"/>
      <c r="L46" s="706"/>
      <c r="M46" s="706"/>
      <c r="N46" s="706"/>
    </row>
    <row r="47" spans="2:17" ht="26.25" x14ac:dyDescent="0.4"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9"/>
    </row>
    <row r="48" spans="2:17" ht="26.25" x14ac:dyDescent="0.4"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9"/>
    </row>
    <row r="49" spans="2:14" ht="26.25" x14ac:dyDescent="0.4">
      <c r="B49" s="288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9"/>
    </row>
  </sheetData>
  <mergeCells count="39">
    <mergeCell ref="B6:N6"/>
    <mergeCell ref="B7:N7"/>
    <mergeCell ref="B8:G8"/>
    <mergeCell ref="H8:N8"/>
    <mergeCell ref="B9:G9"/>
    <mergeCell ref="H9:N9"/>
    <mergeCell ref="B10:G10"/>
    <mergeCell ref="H10:N10"/>
    <mergeCell ref="B11:G11"/>
    <mergeCell ref="H11:N11"/>
    <mergeCell ref="B12:G12"/>
    <mergeCell ref="H12:N12"/>
    <mergeCell ref="B13:G13"/>
    <mergeCell ref="H13:N13"/>
    <mergeCell ref="F17:G17"/>
    <mergeCell ref="H17:H19"/>
    <mergeCell ref="I17:I19"/>
    <mergeCell ref="J17:K17"/>
    <mergeCell ref="L17:L19"/>
    <mergeCell ref="M17:M19"/>
    <mergeCell ref="B15:G15"/>
    <mergeCell ref="H15:N15"/>
    <mergeCell ref="B16:N16"/>
    <mergeCell ref="B14:G14"/>
    <mergeCell ref="H14:N14"/>
    <mergeCell ref="B46:N46"/>
    <mergeCell ref="B37:G37"/>
    <mergeCell ref="B39:N39"/>
    <mergeCell ref="B40:N40"/>
    <mergeCell ref="N17:N19"/>
    <mergeCell ref="B18:B19"/>
    <mergeCell ref="C18:C19"/>
    <mergeCell ref="D18:D19"/>
    <mergeCell ref="E18:E19"/>
    <mergeCell ref="F18:F19"/>
    <mergeCell ref="G18:G19"/>
    <mergeCell ref="J18:J19"/>
    <mergeCell ref="K18:K19"/>
    <mergeCell ref="B17:E17"/>
  </mergeCells>
  <pageMargins left="0.51181102362204722" right="0.51181102362204722" top="0.78740157480314965" bottom="0.78740157480314965" header="0.31496062992125984" footer="0.31496062992125984"/>
  <pageSetup paperSize="9" scale="35" orientation="landscape" r:id="rId1"/>
  <colBreaks count="1" manualBreakCount="1">
    <brk id="11" max="4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Projetos'!$B$11:$B$27</xm:f>
          </x14:formula1>
          <xm:sqref>H14:N14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3:R32"/>
  <sheetViews>
    <sheetView showGridLines="0" zoomScale="50" zoomScaleNormal="50" zoomScaleSheetLayoutView="40" workbookViewId="0">
      <selection activeCell="R14" sqref="R14"/>
    </sheetView>
  </sheetViews>
  <sheetFormatPr defaultColWidth="9.140625" defaultRowHeight="15" x14ac:dyDescent="0.25"/>
  <cols>
    <col min="1" max="1" width="12.140625" style="2" customWidth="1"/>
    <col min="2" max="2" width="20.7109375" style="2" customWidth="1"/>
    <col min="3" max="3" width="35.85546875" style="2" customWidth="1"/>
    <col min="4" max="4" width="53.85546875" style="2" customWidth="1"/>
    <col min="5" max="5" width="51.42578125" style="2" customWidth="1"/>
    <col min="6" max="6" width="23.5703125" style="2" customWidth="1"/>
    <col min="7" max="7" width="22.140625" style="2" customWidth="1"/>
    <col min="8" max="8" width="24" style="2" customWidth="1"/>
    <col min="9" max="9" width="24.7109375" style="2" customWidth="1"/>
    <col min="10" max="10" width="19.140625" style="2" customWidth="1"/>
    <col min="11" max="11" width="16.140625" style="2" customWidth="1"/>
    <col min="12" max="12" width="17.85546875" style="2" customWidth="1"/>
    <col min="13" max="13" width="34.42578125" style="2" hidden="1" customWidth="1"/>
    <col min="14" max="14" width="25.85546875" style="4" customWidth="1"/>
    <col min="15" max="17" width="9.140625" style="2"/>
    <col min="18" max="18" width="42.28515625" style="2" customWidth="1"/>
    <col min="19" max="20" width="9.140625" style="2"/>
    <col min="21" max="21" width="14" style="2" bestFit="1" customWidth="1"/>
    <col min="22" max="16384" width="9.140625" style="2"/>
  </cols>
  <sheetData>
    <row r="3" spans="2:18" ht="139.5" customHeight="1" x14ac:dyDescent="0.25"/>
    <row r="6" spans="2:18" ht="43.5" customHeight="1" x14ac:dyDescent="0.25">
      <c r="B6" s="661" t="s">
        <v>274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</row>
    <row r="7" spans="2:18" ht="43.5" hidden="1" customHeight="1" x14ac:dyDescent="0.25">
      <c r="B7" s="663" t="s">
        <v>275</v>
      </c>
      <c r="C7" s="663"/>
      <c r="D7" s="663"/>
      <c r="E7" s="663"/>
      <c r="F7" s="663"/>
      <c r="G7" s="663"/>
      <c r="H7" s="663"/>
      <c r="I7" s="663"/>
      <c r="J7" s="663"/>
      <c r="K7" s="663"/>
      <c r="L7" s="663"/>
      <c r="M7" s="663"/>
      <c r="N7" s="663"/>
    </row>
    <row r="8" spans="2:18" ht="43.5" customHeight="1" x14ac:dyDescent="0.25">
      <c r="B8" s="656" t="s">
        <v>249</v>
      </c>
      <c r="C8" s="657"/>
      <c r="D8" s="657"/>
      <c r="E8" s="657"/>
      <c r="F8" s="657"/>
      <c r="G8" s="658"/>
      <c r="H8" s="644" t="s">
        <v>420</v>
      </c>
      <c r="I8" s="645"/>
      <c r="J8" s="645"/>
      <c r="K8" s="645"/>
      <c r="L8" s="645"/>
      <c r="M8" s="645"/>
      <c r="N8" s="645"/>
    </row>
    <row r="9" spans="2:18" ht="43.5" customHeight="1" x14ac:dyDescent="0.25">
      <c r="B9" s="656" t="s">
        <v>276</v>
      </c>
      <c r="C9" s="657"/>
      <c r="D9" s="657"/>
      <c r="E9" s="657"/>
      <c r="F9" s="657"/>
      <c r="G9" s="658"/>
      <c r="H9" s="644" t="s">
        <v>416</v>
      </c>
      <c r="I9" s="645"/>
      <c r="J9" s="645"/>
      <c r="K9" s="645"/>
      <c r="L9" s="645"/>
      <c r="M9" s="645"/>
      <c r="N9" s="645"/>
    </row>
    <row r="10" spans="2:18" ht="43.5" customHeight="1" x14ac:dyDescent="0.25">
      <c r="B10" s="656" t="s">
        <v>277</v>
      </c>
      <c r="C10" s="657"/>
      <c r="D10" s="657"/>
      <c r="E10" s="657"/>
      <c r="F10" s="657"/>
      <c r="G10" s="658"/>
      <c r="H10" s="644" t="s">
        <v>411</v>
      </c>
      <c r="I10" s="645"/>
      <c r="J10" s="645"/>
      <c r="K10" s="645"/>
      <c r="L10" s="645"/>
      <c r="M10" s="645"/>
      <c r="N10" s="645"/>
    </row>
    <row r="11" spans="2:18" ht="43.5" customHeight="1" x14ac:dyDescent="0.25">
      <c r="B11" s="656" t="s">
        <v>278</v>
      </c>
      <c r="C11" s="657"/>
      <c r="D11" s="657"/>
      <c r="E11" s="657"/>
      <c r="F11" s="657"/>
      <c r="G11" s="658"/>
      <c r="H11" s="644" t="s">
        <v>421</v>
      </c>
      <c r="I11" s="645"/>
      <c r="J11" s="645"/>
      <c r="K11" s="645"/>
      <c r="L11" s="645"/>
      <c r="M11" s="645"/>
      <c r="N11" s="645"/>
    </row>
    <row r="12" spans="2:18" ht="43.5" customHeight="1" x14ac:dyDescent="0.4">
      <c r="B12" s="636" t="s">
        <v>279</v>
      </c>
      <c r="C12" s="637"/>
      <c r="D12" s="637"/>
      <c r="E12" s="637"/>
      <c r="F12" s="637"/>
      <c r="G12" s="643"/>
      <c r="H12" s="659" t="s">
        <v>399</v>
      </c>
      <c r="I12" s="660"/>
      <c r="J12" s="660"/>
      <c r="K12" s="660"/>
      <c r="L12" s="660"/>
      <c r="M12" s="660"/>
      <c r="N12" s="660"/>
    </row>
    <row r="13" spans="2:18" ht="43.5" customHeight="1" x14ac:dyDescent="0.4">
      <c r="B13" s="656" t="s">
        <v>280</v>
      </c>
      <c r="C13" s="657"/>
      <c r="D13" s="657"/>
      <c r="E13" s="657"/>
      <c r="F13" s="657"/>
      <c r="G13" s="658"/>
      <c r="H13" s="659" t="s">
        <v>392</v>
      </c>
      <c r="I13" s="660"/>
      <c r="J13" s="660"/>
      <c r="K13" s="660"/>
      <c r="L13" s="660"/>
      <c r="M13" s="660"/>
      <c r="N13" s="660"/>
    </row>
    <row r="14" spans="2:18" ht="43.5" customHeight="1" x14ac:dyDescent="0.45">
      <c r="B14" s="656" t="s">
        <v>281</v>
      </c>
      <c r="C14" s="657"/>
      <c r="D14" s="657"/>
      <c r="E14" s="657"/>
      <c r="F14" s="657"/>
      <c r="G14" s="658"/>
      <c r="H14" s="660" t="s">
        <v>20</v>
      </c>
      <c r="I14" s="660"/>
      <c r="J14" s="660"/>
      <c r="K14" s="660"/>
      <c r="L14" s="660"/>
      <c r="M14" s="660"/>
      <c r="N14" s="660"/>
      <c r="R14" s="425"/>
    </row>
    <row r="15" spans="2:18" ht="43.5" customHeight="1" x14ac:dyDescent="0.4">
      <c r="B15" s="636" t="s">
        <v>282</v>
      </c>
      <c r="C15" s="637"/>
      <c r="D15" s="637"/>
      <c r="E15" s="637"/>
      <c r="F15" s="637"/>
      <c r="G15" s="643"/>
      <c r="H15" s="675" t="s">
        <v>364</v>
      </c>
      <c r="I15" s="676"/>
      <c r="J15" s="676"/>
      <c r="K15" s="676"/>
      <c r="L15" s="676"/>
      <c r="M15" s="676"/>
      <c r="N15" s="676"/>
    </row>
    <row r="16" spans="2:18" s="100" customFormat="1" ht="26.25" x14ac:dyDescent="0.25">
      <c r="B16" s="646"/>
      <c r="C16" s="646"/>
      <c r="D16" s="646"/>
      <c r="E16" s="646"/>
      <c r="F16" s="646"/>
      <c r="G16" s="646"/>
      <c r="H16" s="646"/>
      <c r="I16" s="646"/>
      <c r="J16" s="646"/>
      <c r="K16" s="646"/>
      <c r="L16" s="646"/>
      <c r="M16" s="646"/>
      <c r="N16" s="646"/>
    </row>
    <row r="17" spans="2:14" ht="26.25" customHeight="1" x14ac:dyDescent="0.25">
      <c r="B17" s="647" t="s">
        <v>283</v>
      </c>
      <c r="C17" s="648"/>
      <c r="D17" s="648"/>
      <c r="E17" s="649"/>
      <c r="F17" s="647" t="s">
        <v>284</v>
      </c>
      <c r="G17" s="649"/>
      <c r="H17" s="641" t="s">
        <v>471</v>
      </c>
      <c r="I17" s="641" t="s">
        <v>126</v>
      </c>
      <c r="J17" s="647" t="s">
        <v>286</v>
      </c>
      <c r="K17" s="649"/>
      <c r="L17" s="651" t="s">
        <v>287</v>
      </c>
      <c r="M17" s="641" t="s">
        <v>288</v>
      </c>
      <c r="N17" s="641" t="s">
        <v>289</v>
      </c>
    </row>
    <row r="18" spans="2:14" ht="15" customHeight="1" x14ac:dyDescent="0.25">
      <c r="B18" s="641" t="s">
        <v>290</v>
      </c>
      <c r="C18" s="641" t="s">
        <v>291</v>
      </c>
      <c r="D18" s="654" t="s">
        <v>292</v>
      </c>
      <c r="E18" s="654" t="s">
        <v>293</v>
      </c>
      <c r="F18" s="641" t="s">
        <v>294</v>
      </c>
      <c r="G18" s="641" t="s">
        <v>295</v>
      </c>
      <c r="H18" s="650"/>
      <c r="I18" s="650"/>
      <c r="J18" s="641" t="s">
        <v>296</v>
      </c>
      <c r="K18" s="641" t="s">
        <v>297</v>
      </c>
      <c r="L18" s="652"/>
      <c r="M18" s="650"/>
      <c r="N18" s="650"/>
    </row>
    <row r="19" spans="2:14" ht="54.75" customHeight="1" x14ac:dyDescent="0.25">
      <c r="B19" s="642"/>
      <c r="C19" s="642"/>
      <c r="D19" s="655"/>
      <c r="E19" s="655"/>
      <c r="F19" s="642"/>
      <c r="G19" s="642"/>
      <c r="H19" s="642"/>
      <c r="I19" s="642"/>
      <c r="J19" s="642"/>
      <c r="K19" s="642"/>
      <c r="L19" s="653"/>
      <c r="M19" s="642"/>
      <c r="N19" s="642"/>
    </row>
    <row r="20" spans="2:14" ht="171.75" customHeight="1" x14ac:dyDescent="0.25">
      <c r="B20" s="281" t="s">
        <v>344</v>
      </c>
      <c r="C20" s="302" t="s">
        <v>364</v>
      </c>
      <c r="D20" s="281" t="s">
        <v>434</v>
      </c>
      <c r="E20" s="281" t="s">
        <v>435</v>
      </c>
      <c r="F20" s="282">
        <v>42736</v>
      </c>
      <c r="G20" s="282">
        <v>43100</v>
      </c>
      <c r="H20" s="367">
        <v>77871</v>
      </c>
      <c r="I20" s="283">
        <v>89884</v>
      </c>
      <c r="J20" s="368">
        <f>I20-H20</f>
        <v>12013</v>
      </c>
      <c r="K20" s="285">
        <f>IFERROR(I20/H20,)</f>
        <v>1.1542679559784772</v>
      </c>
      <c r="L20" s="285">
        <f>IFERROR(I20/$I$21*100,0)</f>
        <v>100</v>
      </c>
      <c r="M20" s="283"/>
      <c r="N20" s="281" t="s">
        <v>416</v>
      </c>
    </row>
    <row r="21" spans="2:14" s="3" customFormat="1" ht="26.25" x14ac:dyDescent="0.4">
      <c r="B21" s="634" t="s">
        <v>195</v>
      </c>
      <c r="C21" s="635"/>
      <c r="D21" s="635"/>
      <c r="E21" s="635"/>
      <c r="F21" s="635"/>
      <c r="G21" s="635"/>
      <c r="H21" s="369">
        <f>SUM(H20:H20)</f>
        <v>77871</v>
      </c>
      <c r="I21" s="432">
        <f>SUM(I20:I20)</f>
        <v>89884</v>
      </c>
      <c r="J21" s="368">
        <f t="shared" ref="J21" si="0">I21-H21</f>
        <v>12013</v>
      </c>
      <c r="K21" s="285">
        <f t="shared" ref="K21" si="1">IFERROR(I21/H21,)</f>
        <v>1.1542679559784772</v>
      </c>
      <c r="L21" s="285">
        <f>IFERROR(I21/$I$21*100,0)</f>
        <v>100</v>
      </c>
      <c r="M21" s="286">
        <f>SUM(M20:M20)</f>
        <v>0</v>
      </c>
      <c r="N21" s="287"/>
    </row>
    <row r="22" spans="2:14" ht="26.25" x14ac:dyDescent="0.4"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9"/>
    </row>
    <row r="23" spans="2:14" ht="26.25" x14ac:dyDescent="0.25">
      <c r="B23" s="636" t="s">
        <v>298</v>
      </c>
      <c r="C23" s="637"/>
      <c r="D23" s="637"/>
      <c r="E23" s="637"/>
      <c r="F23" s="637"/>
      <c r="G23" s="637"/>
      <c r="H23" s="637"/>
      <c r="I23" s="637"/>
      <c r="J23" s="637"/>
      <c r="K23" s="637"/>
      <c r="L23" s="637"/>
      <c r="M23" s="637"/>
      <c r="N23" s="637"/>
    </row>
    <row r="24" spans="2:14" ht="26.25" x14ac:dyDescent="0.4">
      <c r="B24" s="638"/>
      <c r="C24" s="639"/>
      <c r="D24" s="639"/>
      <c r="E24" s="639"/>
      <c r="F24" s="639"/>
      <c r="G24" s="639"/>
      <c r="H24" s="639"/>
      <c r="I24" s="639"/>
      <c r="J24" s="639"/>
      <c r="K24" s="639"/>
      <c r="L24" s="639"/>
      <c r="M24" s="639"/>
      <c r="N24" s="639"/>
    </row>
    <row r="25" spans="2:14" ht="15.75" hidden="1" x14ac:dyDescent="0.25">
      <c r="B25" s="640" t="s">
        <v>299</v>
      </c>
      <c r="C25" s="640"/>
      <c r="D25" s="640"/>
      <c r="E25" s="640"/>
      <c r="F25" s="640"/>
      <c r="G25" s="640"/>
      <c r="H25" s="81"/>
      <c r="I25" s="81"/>
      <c r="J25" s="81"/>
      <c r="K25" s="81"/>
      <c r="L25" s="81"/>
      <c r="M25" s="81"/>
      <c r="N25" s="81"/>
    </row>
    <row r="26" spans="2:14" ht="15.75" hidden="1" x14ac:dyDescent="0.25">
      <c r="B26" s="82" t="s">
        <v>300</v>
      </c>
      <c r="C26" s="82"/>
      <c r="D26" s="82"/>
      <c r="E26" s="632" t="s">
        <v>301</v>
      </c>
      <c r="F26" s="632"/>
      <c r="G26" s="632"/>
      <c r="H26" s="80"/>
      <c r="I26" s="80"/>
      <c r="J26" s="80"/>
      <c r="K26" s="80"/>
      <c r="L26" s="80"/>
      <c r="M26" s="80"/>
      <c r="N26" s="80"/>
    </row>
    <row r="27" spans="2:14" ht="15.75" hidden="1" x14ac:dyDescent="0.25">
      <c r="B27" s="82" t="s">
        <v>302</v>
      </c>
      <c r="C27" s="82"/>
      <c r="D27" s="82"/>
      <c r="E27" s="632" t="s">
        <v>303</v>
      </c>
      <c r="F27" s="632"/>
      <c r="G27" s="632"/>
      <c r="H27" s="80"/>
      <c r="I27" s="80"/>
      <c r="J27" s="80"/>
      <c r="K27" s="80"/>
      <c r="L27" s="80"/>
      <c r="M27" s="80"/>
      <c r="N27" s="80"/>
    </row>
    <row r="28" spans="2:14" ht="15.75" hidden="1" x14ac:dyDescent="0.25">
      <c r="B28" s="82" t="s">
        <v>304</v>
      </c>
      <c r="C28" s="82"/>
      <c r="D28" s="82"/>
      <c r="E28" s="632" t="s">
        <v>305</v>
      </c>
      <c r="F28" s="632"/>
      <c r="G28" s="632"/>
      <c r="H28" s="80"/>
      <c r="I28" s="80"/>
      <c r="J28" s="80"/>
      <c r="K28" s="80"/>
      <c r="L28" s="80"/>
      <c r="M28" s="80"/>
      <c r="N28" s="80"/>
    </row>
    <row r="29" spans="2:14" ht="15.75" hidden="1" x14ac:dyDescent="0.25">
      <c r="B29" s="82" t="s">
        <v>306</v>
      </c>
      <c r="C29" s="82"/>
      <c r="D29" s="82"/>
      <c r="E29" s="632" t="s">
        <v>307</v>
      </c>
      <c r="F29" s="632"/>
      <c r="G29" s="632"/>
      <c r="H29" s="80"/>
      <c r="I29" s="80"/>
      <c r="J29" s="80"/>
      <c r="K29" s="80"/>
      <c r="L29" s="80"/>
      <c r="M29" s="80"/>
      <c r="N29" s="80"/>
    </row>
    <row r="30" spans="2:14" ht="15.75" x14ac:dyDescent="0.25">
      <c r="B30" s="633"/>
      <c r="C30" s="633"/>
      <c r="D30" s="633"/>
      <c r="E30" s="633"/>
      <c r="F30" s="633"/>
      <c r="G30" s="633"/>
      <c r="H30" s="633"/>
      <c r="I30" s="633"/>
      <c r="J30" s="633"/>
      <c r="K30" s="633"/>
      <c r="L30" s="633"/>
      <c r="M30" s="633"/>
      <c r="N30" s="633"/>
    </row>
    <row r="32" spans="2:14" x14ac:dyDescent="0.25">
      <c r="N32" s="2"/>
    </row>
  </sheetData>
  <mergeCells count="44">
    <mergeCell ref="H12:N12"/>
    <mergeCell ref="H9:N9"/>
    <mergeCell ref="B14:G14"/>
    <mergeCell ref="H14:N14"/>
    <mergeCell ref="B6:N6"/>
    <mergeCell ref="B7:N7"/>
    <mergeCell ref="B8:G8"/>
    <mergeCell ref="H8:N8"/>
    <mergeCell ref="B9:G9"/>
    <mergeCell ref="B10:G10"/>
    <mergeCell ref="H10:N10"/>
    <mergeCell ref="B11:G11"/>
    <mergeCell ref="H11:N11"/>
    <mergeCell ref="B12:G12"/>
    <mergeCell ref="B13:G13"/>
    <mergeCell ref="H13:N13"/>
    <mergeCell ref="B15:G15"/>
    <mergeCell ref="H15:N15"/>
    <mergeCell ref="B16:N16"/>
    <mergeCell ref="B17:E17"/>
    <mergeCell ref="F17:G17"/>
    <mergeCell ref="H17:H19"/>
    <mergeCell ref="I17:I19"/>
    <mergeCell ref="J17:K17"/>
    <mergeCell ref="L17:L19"/>
    <mergeCell ref="M17:M19"/>
    <mergeCell ref="N17:N19"/>
    <mergeCell ref="B18:B19"/>
    <mergeCell ref="C18:C19"/>
    <mergeCell ref="D18:D19"/>
    <mergeCell ref="E18:E19"/>
    <mergeCell ref="F18:F19"/>
    <mergeCell ref="G18:G19"/>
    <mergeCell ref="J18:J19"/>
    <mergeCell ref="K18:K19"/>
    <mergeCell ref="E28:G28"/>
    <mergeCell ref="E29:G29"/>
    <mergeCell ref="B30:N30"/>
    <mergeCell ref="B21:G21"/>
    <mergeCell ref="B23:N23"/>
    <mergeCell ref="B24:N24"/>
    <mergeCell ref="B25:G25"/>
    <mergeCell ref="E26:G26"/>
    <mergeCell ref="E27:G27"/>
  </mergeCells>
  <pageMargins left="0.511811024" right="0.511811024" top="0.78740157499999996" bottom="0.78740157499999996" header="0.31496062000000002" footer="0.31496062000000002"/>
  <pageSetup paperSize="9" scale="39" orientation="landscape" r:id="rId1"/>
  <colBreaks count="1" manualBreakCount="1">
    <brk id="12" max="29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'Matriz Objetivos x Projetos'!$B$11:$B$27</xm:f>
          </x14:formula1>
          <xm:sqref>H14:N14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3:Q32"/>
  <sheetViews>
    <sheetView showGridLines="0" tabSelected="1" zoomScale="50" zoomScaleNormal="50" zoomScaleSheetLayoutView="40" workbookViewId="0">
      <selection activeCell="Q19" sqref="Q19"/>
    </sheetView>
  </sheetViews>
  <sheetFormatPr defaultColWidth="9.140625" defaultRowHeight="15" x14ac:dyDescent="0.25"/>
  <cols>
    <col min="1" max="1" width="12.140625" style="2" customWidth="1"/>
    <col min="2" max="2" width="33.42578125" style="2" customWidth="1"/>
    <col min="3" max="3" width="37.5703125" style="2" customWidth="1"/>
    <col min="4" max="4" width="56.42578125" style="2" customWidth="1"/>
    <col min="5" max="5" width="59.5703125" style="2" customWidth="1"/>
    <col min="6" max="6" width="25.5703125" style="2" customWidth="1"/>
    <col min="7" max="7" width="27.5703125" style="2" customWidth="1"/>
    <col min="8" max="8" width="27.140625" style="2" customWidth="1"/>
    <col min="9" max="9" width="24.7109375" style="2" customWidth="1"/>
    <col min="10" max="10" width="30" style="2" customWidth="1"/>
    <col min="11" max="11" width="19.5703125" style="2" customWidth="1"/>
    <col min="12" max="12" width="25" style="2" customWidth="1"/>
    <col min="13" max="13" width="34.42578125" style="2" hidden="1" customWidth="1"/>
    <col min="14" max="14" width="25.85546875" style="4" customWidth="1"/>
    <col min="15" max="16" width="9.140625" style="2"/>
    <col min="17" max="17" width="61.7109375" style="2" customWidth="1"/>
    <col min="18" max="20" width="9.140625" style="2"/>
    <col min="21" max="21" width="14" style="2" bestFit="1" customWidth="1"/>
    <col min="22" max="16384" width="9.140625" style="2"/>
  </cols>
  <sheetData>
    <row r="3" spans="2:14" ht="94.5" customHeight="1" x14ac:dyDescent="0.25"/>
    <row r="6" spans="2:14" ht="26.25" x14ac:dyDescent="0.25">
      <c r="B6" s="661" t="s">
        <v>274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</row>
    <row r="7" spans="2:14" ht="48.75" hidden="1" customHeight="1" x14ac:dyDescent="0.25">
      <c r="B7" s="663" t="s">
        <v>275</v>
      </c>
      <c r="C7" s="663"/>
      <c r="D7" s="663"/>
      <c r="E7" s="663"/>
      <c r="F7" s="663"/>
      <c r="G7" s="663"/>
      <c r="H7" s="663"/>
      <c r="I7" s="663"/>
      <c r="J7" s="663"/>
      <c r="K7" s="663"/>
      <c r="L7" s="663"/>
      <c r="M7" s="663"/>
      <c r="N7" s="663"/>
    </row>
    <row r="8" spans="2:14" ht="26.25" x14ac:dyDescent="0.4">
      <c r="B8" s="656" t="s">
        <v>249</v>
      </c>
      <c r="C8" s="657"/>
      <c r="D8" s="657"/>
      <c r="E8" s="657"/>
      <c r="F8" s="657"/>
      <c r="G8" s="658"/>
      <c r="H8" s="659" t="s">
        <v>371</v>
      </c>
      <c r="I8" s="660"/>
      <c r="J8" s="660"/>
      <c r="K8" s="660"/>
      <c r="L8" s="660"/>
      <c r="M8" s="660"/>
      <c r="N8" s="660"/>
    </row>
    <row r="9" spans="2:14" ht="26.25" x14ac:dyDescent="0.4">
      <c r="B9" s="656" t="s">
        <v>276</v>
      </c>
      <c r="C9" s="657"/>
      <c r="D9" s="657"/>
      <c r="E9" s="657"/>
      <c r="F9" s="657"/>
      <c r="G9" s="658"/>
      <c r="H9" s="659" t="s">
        <v>416</v>
      </c>
      <c r="I9" s="660"/>
      <c r="J9" s="660"/>
      <c r="K9" s="660"/>
      <c r="L9" s="660"/>
      <c r="M9" s="660"/>
      <c r="N9" s="660"/>
    </row>
    <row r="10" spans="2:14" ht="26.25" x14ac:dyDescent="0.4">
      <c r="B10" s="656" t="s">
        <v>277</v>
      </c>
      <c r="C10" s="657"/>
      <c r="D10" s="657"/>
      <c r="E10" s="657"/>
      <c r="F10" s="657"/>
      <c r="G10" s="658"/>
      <c r="H10" s="660" t="s">
        <v>422</v>
      </c>
      <c r="I10" s="660"/>
      <c r="J10" s="660"/>
      <c r="K10" s="660"/>
      <c r="L10" s="660"/>
      <c r="M10" s="660"/>
      <c r="N10" s="660"/>
    </row>
    <row r="11" spans="2:14" ht="26.25" x14ac:dyDescent="0.25">
      <c r="B11" s="656" t="s">
        <v>278</v>
      </c>
      <c r="C11" s="657"/>
      <c r="D11" s="657"/>
      <c r="E11" s="657"/>
      <c r="F11" s="657"/>
      <c r="G11" s="658"/>
      <c r="H11" s="644" t="s">
        <v>423</v>
      </c>
      <c r="I11" s="645"/>
      <c r="J11" s="645"/>
      <c r="K11" s="645"/>
      <c r="L11" s="645"/>
      <c r="M11" s="645"/>
      <c r="N11" s="645"/>
    </row>
    <row r="12" spans="2:14" ht="26.25" x14ac:dyDescent="0.4">
      <c r="B12" s="636" t="s">
        <v>279</v>
      </c>
      <c r="C12" s="637"/>
      <c r="D12" s="637"/>
      <c r="E12" s="637"/>
      <c r="F12" s="637"/>
      <c r="G12" s="643"/>
      <c r="H12" s="659" t="s">
        <v>399</v>
      </c>
      <c r="I12" s="660"/>
      <c r="J12" s="660"/>
      <c r="K12" s="660"/>
      <c r="L12" s="660"/>
      <c r="M12" s="660"/>
      <c r="N12" s="660"/>
    </row>
    <row r="13" spans="2:14" ht="26.25" x14ac:dyDescent="0.4">
      <c r="B13" s="656" t="s">
        <v>280</v>
      </c>
      <c r="C13" s="657"/>
      <c r="D13" s="657"/>
      <c r="E13" s="657"/>
      <c r="F13" s="657"/>
      <c r="G13" s="658"/>
      <c r="H13" s="659" t="s">
        <v>377</v>
      </c>
      <c r="I13" s="660"/>
      <c r="J13" s="660"/>
      <c r="K13" s="660"/>
      <c r="L13" s="660"/>
      <c r="M13" s="660"/>
      <c r="N13" s="660"/>
    </row>
    <row r="14" spans="2:14" ht="26.25" customHeight="1" x14ac:dyDescent="0.4">
      <c r="B14" s="656" t="s">
        <v>281</v>
      </c>
      <c r="C14" s="657"/>
      <c r="D14" s="657"/>
      <c r="E14" s="657"/>
      <c r="F14" s="657"/>
      <c r="G14" s="658"/>
      <c r="H14" s="659" t="s">
        <v>20</v>
      </c>
      <c r="I14" s="660"/>
      <c r="J14" s="660"/>
      <c r="K14" s="660"/>
      <c r="L14" s="660"/>
      <c r="M14" s="660"/>
      <c r="N14" s="660"/>
    </row>
    <row r="15" spans="2:14" ht="26.25" x14ac:dyDescent="0.4">
      <c r="B15" s="636" t="s">
        <v>282</v>
      </c>
      <c r="C15" s="637"/>
      <c r="D15" s="637"/>
      <c r="E15" s="637"/>
      <c r="F15" s="637"/>
      <c r="G15" s="643"/>
      <c r="H15" s="675" t="s">
        <v>424</v>
      </c>
      <c r="I15" s="676"/>
      <c r="J15" s="676"/>
      <c r="K15" s="676"/>
      <c r="L15" s="676"/>
      <c r="M15" s="676"/>
      <c r="N15" s="676"/>
    </row>
    <row r="16" spans="2:14" s="100" customFormat="1" ht="26.25" x14ac:dyDescent="0.25">
      <c r="B16" s="646"/>
      <c r="C16" s="646"/>
      <c r="D16" s="646"/>
      <c r="E16" s="646"/>
      <c r="F16" s="646"/>
      <c r="G16" s="646"/>
      <c r="H16" s="646"/>
      <c r="I16" s="646"/>
      <c r="J16" s="646"/>
      <c r="K16" s="646"/>
      <c r="L16" s="646"/>
      <c r="M16" s="646"/>
      <c r="N16" s="646"/>
    </row>
    <row r="17" spans="2:17" ht="26.25" x14ac:dyDescent="0.25">
      <c r="B17" s="647" t="s">
        <v>283</v>
      </c>
      <c r="C17" s="648"/>
      <c r="D17" s="648"/>
      <c r="E17" s="649"/>
      <c r="F17" s="647" t="s">
        <v>284</v>
      </c>
      <c r="G17" s="649"/>
      <c r="H17" s="641" t="s">
        <v>471</v>
      </c>
      <c r="I17" s="641" t="s">
        <v>126</v>
      </c>
      <c r="J17" s="647" t="s">
        <v>286</v>
      </c>
      <c r="K17" s="649"/>
      <c r="L17" s="651" t="s">
        <v>287</v>
      </c>
      <c r="M17" s="641" t="s">
        <v>288</v>
      </c>
      <c r="N17" s="641" t="s">
        <v>289</v>
      </c>
    </row>
    <row r="18" spans="2:17" x14ac:dyDescent="0.25">
      <c r="B18" s="641" t="s">
        <v>290</v>
      </c>
      <c r="C18" s="641" t="s">
        <v>291</v>
      </c>
      <c r="D18" s="654" t="s">
        <v>292</v>
      </c>
      <c r="E18" s="654" t="s">
        <v>293</v>
      </c>
      <c r="F18" s="641" t="s">
        <v>294</v>
      </c>
      <c r="G18" s="641" t="s">
        <v>295</v>
      </c>
      <c r="H18" s="650"/>
      <c r="I18" s="650"/>
      <c r="J18" s="641" t="s">
        <v>296</v>
      </c>
      <c r="K18" s="641" t="s">
        <v>297</v>
      </c>
      <c r="L18" s="652"/>
      <c r="M18" s="650"/>
      <c r="N18" s="650"/>
    </row>
    <row r="19" spans="2:17" ht="39" customHeight="1" x14ac:dyDescent="0.45">
      <c r="B19" s="642"/>
      <c r="C19" s="642"/>
      <c r="D19" s="655"/>
      <c r="E19" s="655"/>
      <c r="F19" s="642"/>
      <c r="G19" s="642"/>
      <c r="H19" s="642"/>
      <c r="I19" s="642"/>
      <c r="J19" s="642"/>
      <c r="K19" s="642"/>
      <c r="L19" s="653"/>
      <c r="M19" s="642"/>
      <c r="N19" s="642"/>
      <c r="Q19" s="425"/>
    </row>
    <row r="20" spans="2:17" ht="119.25" customHeight="1" x14ac:dyDescent="0.25">
      <c r="B20" s="281" t="s">
        <v>345</v>
      </c>
      <c r="C20" s="307" t="s">
        <v>437</v>
      </c>
      <c r="D20" s="281" t="s">
        <v>438</v>
      </c>
      <c r="E20" s="281" t="s">
        <v>424</v>
      </c>
      <c r="F20" s="282">
        <v>42736</v>
      </c>
      <c r="G20" s="282">
        <v>43100</v>
      </c>
      <c r="H20" s="283">
        <v>41109</v>
      </c>
      <c r="I20" s="283">
        <v>23078.21</v>
      </c>
      <c r="J20" s="284">
        <f>I20-H20</f>
        <v>-18030.79</v>
      </c>
      <c r="K20" s="285">
        <f>IFERROR(I20/H20,)</f>
        <v>0.56139069303558831</v>
      </c>
      <c r="L20" s="285">
        <f>IFERROR(I20/$I$21*100,0)</f>
        <v>100</v>
      </c>
      <c r="M20" s="283"/>
      <c r="N20" s="281" t="s">
        <v>416</v>
      </c>
    </row>
    <row r="21" spans="2:17" s="3" customFormat="1" ht="26.25" x14ac:dyDescent="0.4">
      <c r="B21" s="634" t="s">
        <v>195</v>
      </c>
      <c r="C21" s="635"/>
      <c r="D21" s="635"/>
      <c r="E21" s="635"/>
      <c r="F21" s="635"/>
      <c r="G21" s="635"/>
      <c r="H21" s="286">
        <f>SUM(H20:H20)</f>
        <v>41109</v>
      </c>
      <c r="I21" s="312">
        <f>SUM(I20:I20)</f>
        <v>23078.21</v>
      </c>
      <c r="J21" s="284">
        <f t="shared" ref="J21" si="0">I21-H21</f>
        <v>-18030.79</v>
      </c>
      <c r="K21" s="285">
        <f t="shared" ref="K21" si="1">IFERROR(I21/H21,)</f>
        <v>0.56139069303558831</v>
      </c>
      <c r="L21" s="285">
        <f>IFERROR(I21/$I$21*100,0)</f>
        <v>100</v>
      </c>
      <c r="M21" s="286">
        <f>SUM(M20:M20)</f>
        <v>0</v>
      </c>
      <c r="N21" s="287"/>
    </row>
    <row r="22" spans="2:17" ht="26.25" x14ac:dyDescent="0.4"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9"/>
    </row>
    <row r="23" spans="2:17" ht="26.25" x14ac:dyDescent="0.25">
      <c r="B23" s="636" t="s">
        <v>298</v>
      </c>
      <c r="C23" s="637"/>
      <c r="D23" s="637"/>
      <c r="E23" s="637"/>
      <c r="F23" s="637"/>
      <c r="G23" s="637"/>
      <c r="H23" s="637"/>
      <c r="I23" s="637"/>
      <c r="J23" s="637"/>
      <c r="K23" s="637"/>
      <c r="L23" s="637"/>
      <c r="M23" s="637"/>
      <c r="N23" s="637"/>
    </row>
    <row r="24" spans="2:17" ht="26.25" x14ac:dyDescent="0.4">
      <c r="B24" s="638"/>
      <c r="C24" s="639"/>
      <c r="D24" s="639"/>
      <c r="E24" s="639"/>
      <c r="F24" s="639"/>
      <c r="G24" s="639"/>
      <c r="H24" s="639"/>
      <c r="I24" s="639"/>
      <c r="J24" s="639"/>
      <c r="K24" s="639"/>
      <c r="L24" s="639"/>
      <c r="M24" s="639"/>
      <c r="N24" s="639"/>
    </row>
    <row r="25" spans="2:17" ht="15.75" x14ac:dyDescent="0.25">
      <c r="B25" s="640" t="s">
        <v>299</v>
      </c>
      <c r="C25" s="640"/>
      <c r="D25" s="640"/>
      <c r="E25" s="640"/>
      <c r="F25" s="640"/>
      <c r="G25" s="640"/>
      <c r="H25" s="81"/>
      <c r="I25" s="81"/>
      <c r="J25" s="81"/>
      <c r="K25" s="81"/>
      <c r="L25" s="81"/>
      <c r="M25" s="81"/>
      <c r="N25" s="81"/>
    </row>
    <row r="26" spans="2:17" ht="15.75" x14ac:dyDescent="0.25">
      <c r="B26" s="82" t="s">
        <v>300</v>
      </c>
      <c r="C26" s="82"/>
      <c r="D26" s="82"/>
      <c r="E26" s="632" t="s">
        <v>301</v>
      </c>
      <c r="F26" s="632"/>
      <c r="G26" s="632"/>
      <c r="H26" s="80"/>
      <c r="I26" s="80"/>
      <c r="J26" s="80"/>
      <c r="K26" s="80"/>
      <c r="L26" s="80"/>
      <c r="M26" s="80"/>
      <c r="N26" s="80"/>
    </row>
    <row r="27" spans="2:17" ht="15.75" x14ac:dyDescent="0.25">
      <c r="B27" s="82" t="s">
        <v>302</v>
      </c>
      <c r="C27" s="82"/>
      <c r="D27" s="82"/>
      <c r="E27" s="632" t="s">
        <v>303</v>
      </c>
      <c r="F27" s="632"/>
      <c r="G27" s="632"/>
      <c r="H27" s="80"/>
      <c r="I27" s="80"/>
      <c r="J27" s="80"/>
      <c r="K27" s="80"/>
      <c r="L27" s="80"/>
      <c r="M27" s="80"/>
      <c r="N27" s="80"/>
    </row>
    <row r="28" spans="2:17" ht="15.75" x14ac:dyDescent="0.25">
      <c r="B28" s="82" t="s">
        <v>304</v>
      </c>
      <c r="C28" s="82"/>
      <c r="D28" s="82"/>
      <c r="E28" s="632" t="s">
        <v>305</v>
      </c>
      <c r="F28" s="632"/>
      <c r="G28" s="632"/>
      <c r="H28" s="80"/>
      <c r="I28" s="80"/>
      <c r="J28" s="80"/>
      <c r="K28" s="80"/>
      <c r="L28" s="80"/>
      <c r="M28" s="80"/>
      <c r="N28" s="80"/>
    </row>
    <row r="29" spans="2:17" ht="15.75" x14ac:dyDescent="0.25">
      <c r="B29" s="82" t="s">
        <v>306</v>
      </c>
      <c r="C29" s="82"/>
      <c r="D29" s="82"/>
      <c r="E29" s="632" t="s">
        <v>307</v>
      </c>
      <c r="F29" s="632"/>
      <c r="G29" s="632"/>
      <c r="H29" s="80"/>
      <c r="I29" s="80"/>
      <c r="J29" s="80"/>
      <c r="K29" s="80"/>
      <c r="L29" s="80"/>
      <c r="M29" s="80"/>
      <c r="N29" s="80"/>
    </row>
    <row r="30" spans="2:17" ht="15.75" x14ac:dyDescent="0.25">
      <c r="B30" s="633"/>
      <c r="C30" s="633"/>
      <c r="D30" s="633"/>
      <c r="E30" s="633"/>
      <c r="F30" s="633"/>
      <c r="G30" s="633"/>
      <c r="H30" s="633"/>
      <c r="I30" s="633"/>
      <c r="J30" s="633"/>
      <c r="K30" s="633"/>
      <c r="L30" s="633"/>
      <c r="M30" s="633"/>
      <c r="N30" s="633"/>
    </row>
    <row r="32" spans="2:17" x14ac:dyDescent="0.25">
      <c r="N32" s="2"/>
    </row>
  </sheetData>
  <mergeCells count="44">
    <mergeCell ref="B14:G14"/>
    <mergeCell ref="H14:N14"/>
    <mergeCell ref="B6:N6"/>
    <mergeCell ref="B7:N7"/>
    <mergeCell ref="B8:G8"/>
    <mergeCell ref="H8:N8"/>
    <mergeCell ref="B9:G9"/>
    <mergeCell ref="B10:G10"/>
    <mergeCell ref="H10:N10"/>
    <mergeCell ref="B11:G11"/>
    <mergeCell ref="H11:N11"/>
    <mergeCell ref="B12:G12"/>
    <mergeCell ref="B13:G13"/>
    <mergeCell ref="H13:N13"/>
    <mergeCell ref="H9:N9"/>
    <mergeCell ref="H12:N12"/>
    <mergeCell ref="B15:G15"/>
    <mergeCell ref="H15:N15"/>
    <mergeCell ref="B16:N16"/>
    <mergeCell ref="B17:E17"/>
    <mergeCell ref="F17:G17"/>
    <mergeCell ref="H17:H19"/>
    <mergeCell ref="I17:I19"/>
    <mergeCell ref="J17:K17"/>
    <mergeCell ref="L17:L19"/>
    <mergeCell ref="M17:M19"/>
    <mergeCell ref="N17:N19"/>
    <mergeCell ref="B18:B19"/>
    <mergeCell ref="C18:C19"/>
    <mergeCell ref="D18:D19"/>
    <mergeCell ref="E18:E19"/>
    <mergeCell ref="F18:F19"/>
    <mergeCell ref="G18:G19"/>
    <mergeCell ref="J18:J19"/>
    <mergeCell ref="K18:K19"/>
    <mergeCell ref="E28:G28"/>
    <mergeCell ref="E29:G29"/>
    <mergeCell ref="B30:N30"/>
    <mergeCell ref="B21:G21"/>
    <mergeCell ref="B23:N23"/>
    <mergeCell ref="B24:N24"/>
    <mergeCell ref="B25:G25"/>
    <mergeCell ref="E26:G26"/>
    <mergeCell ref="E27:G27"/>
  </mergeCells>
  <pageMargins left="0.511811024" right="0.511811024" top="0.78740157499999996" bottom="0.78740157499999996" header="0.31496062000000002" footer="0.31496062000000002"/>
  <pageSetup paperSize="9" scale="33" orientation="landscape" r:id="rId1"/>
  <colBreaks count="1" manualBreakCount="1">
    <brk id="12" max="29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'[2]Matriz Objetivos x Projetos'!#REF!</xm:f>
          </x14:formula1>
          <xm:sqref>H14 O14:Q14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3:AU39"/>
  <sheetViews>
    <sheetView showGridLines="0" topLeftCell="D8" zoomScale="40" zoomScaleNormal="40" zoomScaleSheetLayoutView="40" workbookViewId="0">
      <selection activeCell="U27" sqref="U27"/>
    </sheetView>
  </sheetViews>
  <sheetFormatPr defaultColWidth="9.140625" defaultRowHeight="15" x14ac:dyDescent="0.25"/>
  <cols>
    <col min="1" max="1" width="12.140625" style="2" customWidth="1"/>
    <col min="2" max="2" width="70.7109375" style="2" customWidth="1"/>
    <col min="3" max="3" width="58.42578125" style="2" customWidth="1"/>
    <col min="4" max="4" width="68.85546875" style="2" customWidth="1"/>
    <col min="5" max="5" width="66.7109375" style="2" hidden="1" customWidth="1"/>
    <col min="6" max="6" width="25.5703125" style="2" hidden="1" customWidth="1"/>
    <col min="7" max="7" width="27.5703125" style="2" hidden="1" customWidth="1"/>
    <col min="8" max="8" width="27.140625" style="2" customWidth="1"/>
    <col min="9" max="9" width="24.7109375" style="2" customWidth="1"/>
    <col min="10" max="10" width="30" style="2" customWidth="1"/>
    <col min="11" max="11" width="19.5703125" style="2" customWidth="1"/>
    <col min="12" max="12" width="25" style="2" customWidth="1"/>
    <col min="13" max="13" width="34.42578125" style="2" hidden="1" customWidth="1"/>
    <col min="14" max="14" width="25.85546875" style="4" customWidth="1"/>
    <col min="15" max="20" width="9.140625" style="2"/>
    <col min="21" max="21" width="14" style="2" bestFit="1" customWidth="1"/>
    <col min="22" max="16384" width="9.140625" style="2"/>
  </cols>
  <sheetData>
    <row r="3" spans="2:14" ht="48.75" customHeight="1" x14ac:dyDescent="0.25"/>
    <row r="4" spans="2:14" ht="107.25" customHeight="1" x14ac:dyDescent="0.25"/>
    <row r="6" spans="2:14" ht="26.25" x14ac:dyDescent="0.25">
      <c r="B6" s="661" t="s">
        <v>274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</row>
    <row r="7" spans="2:14" ht="45.75" hidden="1" customHeight="1" x14ac:dyDescent="0.25">
      <c r="B7" s="663" t="s">
        <v>275</v>
      </c>
      <c r="C7" s="663"/>
      <c r="D7" s="663"/>
      <c r="E7" s="663"/>
      <c r="F7" s="663"/>
      <c r="G7" s="663"/>
      <c r="H7" s="663"/>
      <c r="I7" s="663"/>
      <c r="J7" s="663"/>
      <c r="K7" s="663"/>
      <c r="L7" s="663"/>
      <c r="M7" s="663"/>
      <c r="N7" s="663"/>
    </row>
    <row r="8" spans="2:14" ht="42.95" customHeight="1" x14ac:dyDescent="0.4">
      <c r="B8" s="656" t="s">
        <v>249</v>
      </c>
      <c r="C8" s="657"/>
      <c r="D8" s="657"/>
      <c r="E8" s="657"/>
      <c r="F8" s="657"/>
      <c r="G8" s="658"/>
      <c r="H8" s="659" t="s">
        <v>369</v>
      </c>
      <c r="I8" s="660"/>
      <c r="J8" s="660"/>
      <c r="K8" s="660"/>
      <c r="L8" s="660"/>
      <c r="M8" s="660"/>
      <c r="N8" s="660"/>
    </row>
    <row r="9" spans="2:14" ht="42.95" customHeight="1" x14ac:dyDescent="0.4">
      <c r="B9" s="656" t="s">
        <v>276</v>
      </c>
      <c r="C9" s="657"/>
      <c r="D9" s="657"/>
      <c r="E9" s="657"/>
      <c r="F9" s="657"/>
      <c r="G9" s="658"/>
      <c r="H9" s="659" t="s">
        <v>417</v>
      </c>
      <c r="I9" s="660"/>
      <c r="J9" s="660"/>
      <c r="K9" s="660"/>
      <c r="L9" s="660"/>
      <c r="M9" s="660"/>
      <c r="N9" s="660"/>
    </row>
    <row r="10" spans="2:14" ht="42.95" customHeight="1" x14ac:dyDescent="0.4">
      <c r="B10" s="656" t="s">
        <v>277</v>
      </c>
      <c r="C10" s="657"/>
      <c r="D10" s="657"/>
      <c r="E10" s="657"/>
      <c r="F10" s="657"/>
      <c r="G10" s="658"/>
      <c r="H10" s="659" t="s">
        <v>397</v>
      </c>
      <c r="I10" s="660"/>
      <c r="J10" s="660"/>
      <c r="K10" s="660"/>
      <c r="L10" s="660"/>
      <c r="M10" s="660"/>
      <c r="N10" s="660"/>
    </row>
    <row r="11" spans="2:14" ht="42.95" customHeight="1" x14ac:dyDescent="0.4">
      <c r="B11" s="656" t="s">
        <v>278</v>
      </c>
      <c r="C11" s="657"/>
      <c r="D11" s="657"/>
      <c r="E11" s="657"/>
      <c r="F11" s="657"/>
      <c r="G11" s="658"/>
      <c r="H11" s="659" t="s">
        <v>379</v>
      </c>
      <c r="I11" s="660"/>
      <c r="J11" s="660"/>
      <c r="K11" s="660"/>
      <c r="L11" s="660"/>
      <c r="M11" s="660"/>
      <c r="N11" s="660"/>
    </row>
    <row r="12" spans="2:14" ht="42.95" customHeight="1" x14ac:dyDescent="0.4">
      <c r="B12" s="636" t="s">
        <v>279</v>
      </c>
      <c r="C12" s="637"/>
      <c r="D12" s="637"/>
      <c r="E12" s="637"/>
      <c r="F12" s="637"/>
      <c r="G12" s="643"/>
      <c r="H12" s="659" t="s">
        <v>399</v>
      </c>
      <c r="I12" s="660"/>
      <c r="J12" s="660"/>
      <c r="K12" s="660"/>
      <c r="L12" s="660"/>
      <c r="M12" s="660"/>
      <c r="N12" s="660"/>
    </row>
    <row r="13" spans="2:14" ht="42.95" customHeight="1" x14ac:dyDescent="0.4">
      <c r="B13" s="656" t="s">
        <v>280</v>
      </c>
      <c r="C13" s="657"/>
      <c r="D13" s="657"/>
      <c r="E13" s="657"/>
      <c r="F13" s="657"/>
      <c r="G13" s="658"/>
      <c r="H13" s="659" t="s">
        <v>380</v>
      </c>
      <c r="I13" s="660"/>
      <c r="J13" s="660"/>
      <c r="K13" s="660"/>
      <c r="L13" s="660"/>
      <c r="M13" s="660"/>
      <c r="N13" s="660"/>
    </row>
    <row r="14" spans="2:14" ht="42.95" customHeight="1" x14ac:dyDescent="0.4">
      <c r="B14" s="656" t="s">
        <v>281</v>
      </c>
      <c r="C14" s="657"/>
      <c r="D14" s="657"/>
      <c r="E14" s="657"/>
      <c r="F14" s="657"/>
      <c r="G14" s="658"/>
      <c r="H14" s="660" t="s">
        <v>23</v>
      </c>
      <c r="I14" s="660"/>
      <c r="J14" s="660"/>
      <c r="K14" s="660"/>
      <c r="L14" s="660"/>
      <c r="M14" s="660"/>
      <c r="N14" s="660"/>
    </row>
    <row r="15" spans="2:14" ht="42.95" customHeight="1" x14ac:dyDescent="0.4">
      <c r="B15" s="636" t="s">
        <v>282</v>
      </c>
      <c r="C15" s="637"/>
      <c r="D15" s="637"/>
      <c r="E15" s="637"/>
      <c r="F15" s="637"/>
      <c r="G15" s="643"/>
      <c r="H15" s="675" t="s">
        <v>425</v>
      </c>
      <c r="I15" s="676"/>
      <c r="J15" s="676"/>
      <c r="K15" s="676"/>
      <c r="L15" s="676"/>
      <c r="M15" s="676"/>
      <c r="N15" s="676"/>
    </row>
    <row r="16" spans="2:14" s="100" customFormat="1" ht="26.25" x14ac:dyDescent="0.25">
      <c r="B16" s="646"/>
      <c r="C16" s="646"/>
      <c r="D16" s="646"/>
      <c r="E16" s="646"/>
      <c r="F16" s="646"/>
      <c r="G16" s="646"/>
      <c r="H16" s="646"/>
      <c r="I16" s="646"/>
      <c r="J16" s="646"/>
      <c r="K16" s="646"/>
      <c r="L16" s="646"/>
      <c r="M16" s="646"/>
      <c r="N16" s="646"/>
    </row>
    <row r="17" spans="2:47" ht="26.25" x14ac:dyDescent="0.25">
      <c r="B17" s="647" t="s">
        <v>283</v>
      </c>
      <c r="C17" s="648"/>
      <c r="D17" s="648"/>
      <c r="E17" s="649"/>
      <c r="F17" s="647" t="s">
        <v>284</v>
      </c>
      <c r="G17" s="649"/>
      <c r="H17" s="641" t="s">
        <v>471</v>
      </c>
      <c r="I17" s="641" t="s">
        <v>126</v>
      </c>
      <c r="J17" s="647" t="s">
        <v>286</v>
      </c>
      <c r="K17" s="649"/>
      <c r="L17" s="651" t="s">
        <v>287</v>
      </c>
      <c r="M17" s="641" t="s">
        <v>288</v>
      </c>
      <c r="N17" s="641" t="s">
        <v>289</v>
      </c>
    </row>
    <row r="18" spans="2:47" x14ac:dyDescent="0.25">
      <c r="B18" s="641" t="s">
        <v>290</v>
      </c>
      <c r="C18" s="641" t="s">
        <v>291</v>
      </c>
      <c r="D18" s="654" t="s">
        <v>292</v>
      </c>
      <c r="E18" s="654" t="s">
        <v>293</v>
      </c>
      <c r="F18" s="641" t="s">
        <v>294</v>
      </c>
      <c r="G18" s="641" t="s">
        <v>295</v>
      </c>
      <c r="H18" s="650"/>
      <c r="I18" s="650"/>
      <c r="J18" s="641" t="s">
        <v>296</v>
      </c>
      <c r="K18" s="641" t="s">
        <v>297</v>
      </c>
      <c r="L18" s="652"/>
      <c r="M18" s="650"/>
      <c r="N18" s="650"/>
    </row>
    <row r="19" spans="2:47" ht="48" customHeight="1" x14ac:dyDescent="0.25">
      <c r="B19" s="642"/>
      <c r="C19" s="642"/>
      <c r="D19" s="655"/>
      <c r="E19" s="655"/>
      <c r="F19" s="642"/>
      <c r="G19" s="642"/>
      <c r="H19" s="642"/>
      <c r="I19" s="642"/>
      <c r="J19" s="642"/>
      <c r="K19" s="642"/>
      <c r="L19" s="653"/>
      <c r="M19" s="642"/>
      <c r="N19" s="642"/>
    </row>
    <row r="20" spans="2:47" ht="162" customHeight="1" x14ac:dyDescent="0.25">
      <c r="B20" s="281" t="s">
        <v>620</v>
      </c>
      <c r="C20" s="281" t="s">
        <v>622</v>
      </c>
      <c r="D20" s="281" t="s">
        <v>527</v>
      </c>
      <c r="E20" s="281" t="s">
        <v>439</v>
      </c>
      <c r="F20" s="282">
        <v>42736</v>
      </c>
      <c r="G20" s="282">
        <v>43100</v>
      </c>
      <c r="H20" s="283">
        <v>5760</v>
      </c>
      <c r="I20" s="283">
        <v>10000</v>
      </c>
      <c r="J20" s="284">
        <f>I20-H20</f>
        <v>4240</v>
      </c>
      <c r="K20" s="285">
        <f>IFERROR(I20/H20,)</f>
        <v>1.7361111111111112</v>
      </c>
      <c r="L20" s="285">
        <f>IFERROR(I20/$I$23*100,0)</f>
        <v>25</v>
      </c>
      <c r="M20" s="283"/>
      <c r="N20" s="664" t="s">
        <v>417</v>
      </c>
      <c r="O20" s="678"/>
      <c r="P20" s="679"/>
      <c r="Q20" s="679"/>
      <c r="R20" s="679"/>
      <c r="S20" s="679"/>
      <c r="T20" s="679"/>
      <c r="U20" s="679"/>
      <c r="V20" s="679"/>
      <c r="W20" s="679"/>
      <c r="X20" s="679"/>
      <c r="Y20" s="679"/>
      <c r="Z20" s="679"/>
      <c r="AA20" s="679"/>
      <c r="AB20" s="679"/>
      <c r="AC20" s="679"/>
      <c r="AD20" s="679"/>
      <c r="AE20" s="679"/>
      <c r="AF20" s="679"/>
      <c r="AG20" s="679"/>
      <c r="AH20" s="679"/>
      <c r="AI20" s="679"/>
      <c r="AJ20" s="679"/>
      <c r="AK20" s="679"/>
      <c r="AL20" s="679"/>
      <c r="AM20" s="679"/>
      <c r="AN20" s="679"/>
      <c r="AO20" s="679"/>
      <c r="AP20" s="679"/>
      <c r="AQ20" s="679"/>
      <c r="AR20" s="679"/>
      <c r="AS20" s="679"/>
      <c r="AT20" s="679"/>
      <c r="AU20" s="679"/>
    </row>
    <row r="21" spans="2:47" ht="137.25" customHeight="1" x14ac:dyDescent="0.25">
      <c r="B21" s="281" t="s">
        <v>621</v>
      </c>
      <c r="C21" s="281" t="s">
        <v>526</v>
      </c>
      <c r="D21" s="281" t="s">
        <v>528</v>
      </c>
      <c r="E21" s="302" t="s">
        <v>529</v>
      </c>
      <c r="F21" s="282">
        <v>42736</v>
      </c>
      <c r="G21" s="282">
        <v>43100</v>
      </c>
      <c r="H21" s="283">
        <v>34200</v>
      </c>
      <c r="I21" s="283">
        <v>20000</v>
      </c>
      <c r="J21" s="284">
        <f t="shared" ref="J21:J23" si="0">I21-H21</f>
        <v>-14200</v>
      </c>
      <c r="K21" s="285">
        <f t="shared" ref="K21:K23" si="1">IFERROR(I21/H21,)</f>
        <v>0.58479532163742687</v>
      </c>
      <c r="L21" s="285">
        <f>IFERROR(I21/$I$23*100,0)</f>
        <v>50</v>
      </c>
      <c r="M21" s="283"/>
      <c r="N21" s="665"/>
      <c r="O21" s="709"/>
      <c r="P21" s="710"/>
      <c r="Q21" s="710"/>
      <c r="R21" s="710"/>
      <c r="S21" s="710"/>
      <c r="T21" s="710"/>
      <c r="U21" s="710"/>
      <c r="V21" s="710"/>
      <c r="W21" s="710"/>
      <c r="X21" s="710"/>
      <c r="Y21" s="710"/>
    </row>
    <row r="22" spans="2:47" ht="174.75" customHeight="1" x14ac:dyDescent="0.25">
      <c r="B22" s="281" t="s">
        <v>523</v>
      </c>
      <c r="C22" s="281" t="s">
        <v>524</v>
      </c>
      <c r="D22" s="281" t="s">
        <v>525</v>
      </c>
      <c r="E22" s="281" t="s">
        <v>440</v>
      </c>
      <c r="F22" s="282">
        <v>42736</v>
      </c>
      <c r="G22" s="282">
        <v>43100</v>
      </c>
      <c r="H22" s="283">
        <v>15040</v>
      </c>
      <c r="I22" s="283">
        <v>10000</v>
      </c>
      <c r="J22" s="284">
        <f t="shared" si="0"/>
        <v>-5040</v>
      </c>
      <c r="K22" s="285">
        <f t="shared" si="1"/>
        <v>0.66489361702127658</v>
      </c>
      <c r="L22" s="285">
        <f>IFERROR(I22/$I$23*100,0)</f>
        <v>25</v>
      </c>
      <c r="M22" s="283"/>
      <c r="N22" s="666"/>
    </row>
    <row r="23" spans="2:47" s="3" customFormat="1" ht="26.25" x14ac:dyDescent="0.4">
      <c r="B23" s="634" t="s">
        <v>195</v>
      </c>
      <c r="C23" s="635"/>
      <c r="D23" s="635"/>
      <c r="E23" s="635"/>
      <c r="F23" s="635"/>
      <c r="G23" s="635"/>
      <c r="H23" s="286">
        <f>SUM(H20:H22)</f>
        <v>55000</v>
      </c>
      <c r="I23" s="312">
        <f>SUM(I20:I22)</f>
        <v>40000</v>
      </c>
      <c r="J23" s="284">
        <f t="shared" si="0"/>
        <v>-15000</v>
      </c>
      <c r="K23" s="285">
        <f t="shared" si="1"/>
        <v>0.72727272727272729</v>
      </c>
      <c r="L23" s="285">
        <f>IFERROR(I23/$I$23*100,0)</f>
        <v>100</v>
      </c>
      <c r="M23" s="286">
        <f>SUM(M20:M22)</f>
        <v>0</v>
      </c>
      <c r="N23" s="287"/>
    </row>
    <row r="24" spans="2:47" ht="26.25" x14ac:dyDescent="0.4">
      <c r="B24" s="288"/>
      <c r="C24" s="288"/>
      <c r="D24" s="288"/>
      <c r="E24" s="288"/>
      <c r="F24" s="288"/>
      <c r="G24" s="288"/>
      <c r="H24" s="288"/>
      <c r="I24" s="310" t="s">
        <v>487</v>
      </c>
      <c r="J24" s="310"/>
      <c r="K24" s="288"/>
      <c r="L24" s="288"/>
      <c r="M24" s="288"/>
      <c r="N24" s="289"/>
    </row>
    <row r="25" spans="2:47" ht="26.25" x14ac:dyDescent="0.25">
      <c r="B25" s="636" t="s">
        <v>298</v>
      </c>
      <c r="C25" s="637"/>
      <c r="D25" s="637"/>
      <c r="E25" s="637"/>
      <c r="F25" s="637"/>
      <c r="G25" s="637"/>
      <c r="H25" s="637"/>
      <c r="I25" s="637"/>
      <c r="J25" s="637"/>
      <c r="K25" s="637"/>
      <c r="L25" s="637"/>
      <c r="M25" s="637"/>
      <c r="N25" s="637"/>
    </row>
    <row r="26" spans="2:47" ht="26.25" x14ac:dyDescent="0.4">
      <c r="B26" s="638"/>
      <c r="C26" s="639"/>
      <c r="D26" s="639"/>
      <c r="E26" s="639"/>
      <c r="F26" s="639"/>
      <c r="G26" s="639"/>
      <c r="H26" s="639"/>
      <c r="I26" s="639"/>
      <c r="J26" s="639"/>
      <c r="K26" s="639"/>
      <c r="L26" s="639"/>
      <c r="M26" s="639"/>
      <c r="N26" s="639"/>
    </row>
    <row r="27" spans="2:47" ht="15.75" x14ac:dyDescent="0.25">
      <c r="B27" s="640" t="s">
        <v>299</v>
      </c>
      <c r="C27" s="640"/>
      <c r="D27" s="640"/>
      <c r="E27" s="640"/>
      <c r="F27" s="640"/>
      <c r="G27" s="640"/>
      <c r="H27" s="81"/>
      <c r="I27" s="81"/>
      <c r="J27" s="81"/>
      <c r="K27" s="81"/>
      <c r="L27" s="81"/>
      <c r="M27" s="81"/>
      <c r="N27" s="81"/>
    </row>
    <row r="28" spans="2:47" ht="15.75" x14ac:dyDescent="0.25">
      <c r="B28" s="82" t="s">
        <v>300</v>
      </c>
      <c r="C28" s="82"/>
      <c r="D28" s="82"/>
      <c r="E28" s="632" t="s">
        <v>301</v>
      </c>
      <c r="F28" s="632"/>
      <c r="G28" s="632"/>
      <c r="H28" s="80"/>
      <c r="I28" s="80"/>
      <c r="J28" s="80"/>
      <c r="K28" s="80"/>
      <c r="L28" s="80"/>
      <c r="M28" s="80"/>
      <c r="N28" s="80"/>
    </row>
    <row r="29" spans="2:47" ht="15.75" x14ac:dyDescent="0.25">
      <c r="B29" s="82" t="s">
        <v>302</v>
      </c>
      <c r="C29" s="82"/>
      <c r="D29" s="82"/>
      <c r="E29" s="632" t="s">
        <v>303</v>
      </c>
      <c r="F29" s="632"/>
      <c r="G29" s="632"/>
      <c r="H29" s="80"/>
      <c r="I29" s="80"/>
      <c r="J29" s="80"/>
      <c r="K29" s="80"/>
      <c r="L29" s="80"/>
      <c r="M29" s="80"/>
      <c r="N29" s="80"/>
    </row>
    <row r="30" spans="2:47" ht="15.75" x14ac:dyDescent="0.25">
      <c r="B30" s="82" t="s">
        <v>304</v>
      </c>
      <c r="C30" s="82"/>
      <c r="D30" s="82"/>
      <c r="E30" s="632" t="s">
        <v>305</v>
      </c>
      <c r="F30" s="632"/>
      <c r="G30" s="632"/>
      <c r="H30" s="80"/>
      <c r="I30" s="80"/>
      <c r="J30" s="80"/>
      <c r="K30" s="80"/>
      <c r="L30" s="80"/>
      <c r="M30" s="80"/>
      <c r="N30" s="80"/>
    </row>
    <row r="31" spans="2:47" ht="15.75" x14ac:dyDescent="0.25">
      <c r="B31" s="82" t="s">
        <v>306</v>
      </c>
      <c r="C31" s="82"/>
      <c r="D31" s="82"/>
      <c r="E31" s="632" t="s">
        <v>307</v>
      </c>
      <c r="F31" s="632"/>
      <c r="G31" s="632"/>
      <c r="H31" s="80"/>
      <c r="I31" s="80"/>
      <c r="J31" s="80"/>
      <c r="K31" s="80"/>
      <c r="L31" s="80"/>
      <c r="M31" s="80"/>
      <c r="N31" s="80"/>
    </row>
    <row r="32" spans="2:47" ht="15.75" x14ac:dyDescent="0.25">
      <c r="B32" s="633"/>
      <c r="C32" s="633"/>
      <c r="D32" s="633"/>
      <c r="E32" s="633"/>
      <c r="F32" s="633"/>
      <c r="G32" s="633"/>
      <c r="H32" s="633"/>
      <c r="I32" s="633"/>
      <c r="J32" s="633"/>
      <c r="K32" s="633"/>
      <c r="L32" s="633"/>
      <c r="M32" s="633"/>
      <c r="N32" s="633"/>
    </row>
    <row r="34" spans="4:14" x14ac:dyDescent="0.25">
      <c r="N34" s="2"/>
    </row>
    <row r="39" spans="4:14" ht="26.25" x14ac:dyDescent="0.25">
      <c r="D39" s="396"/>
    </row>
  </sheetData>
  <mergeCells count="49">
    <mergeCell ref="O20:Y20"/>
    <mergeCell ref="Z20:AJ20"/>
    <mergeCell ref="AK20:AU20"/>
    <mergeCell ref="N20:N22"/>
    <mergeCell ref="H12:N12"/>
    <mergeCell ref="L17:L19"/>
    <mergeCell ref="O21:Y21"/>
    <mergeCell ref="H9:N9"/>
    <mergeCell ref="B14:G14"/>
    <mergeCell ref="H14:N14"/>
    <mergeCell ref="B10:G10"/>
    <mergeCell ref="H10:N10"/>
    <mergeCell ref="B11:G11"/>
    <mergeCell ref="H11:N11"/>
    <mergeCell ref="B12:G12"/>
    <mergeCell ref="B13:G13"/>
    <mergeCell ref="H13:N13"/>
    <mergeCell ref="B15:G15"/>
    <mergeCell ref="H15:N15"/>
    <mergeCell ref="B16:N16"/>
    <mergeCell ref="B17:E17"/>
    <mergeCell ref="B6:N6"/>
    <mergeCell ref="B7:N7"/>
    <mergeCell ref="B8:G8"/>
    <mergeCell ref="H8:N8"/>
    <mergeCell ref="B9:G9"/>
    <mergeCell ref="M17:M19"/>
    <mergeCell ref="N17:N19"/>
    <mergeCell ref="B18:B19"/>
    <mergeCell ref="C18:C19"/>
    <mergeCell ref="D18:D19"/>
    <mergeCell ref="E18:E19"/>
    <mergeCell ref="F18:F19"/>
    <mergeCell ref="G18:G19"/>
    <mergeCell ref="J18:J19"/>
    <mergeCell ref="K18:K19"/>
    <mergeCell ref="F17:G17"/>
    <mergeCell ref="H17:H19"/>
    <mergeCell ref="I17:I19"/>
    <mergeCell ref="J17:K17"/>
    <mergeCell ref="E30:G30"/>
    <mergeCell ref="E31:G31"/>
    <mergeCell ref="B32:N32"/>
    <mergeCell ref="B23:G23"/>
    <mergeCell ref="B25:N25"/>
    <mergeCell ref="B26:N26"/>
    <mergeCell ref="B27:G27"/>
    <mergeCell ref="E28:G28"/>
    <mergeCell ref="E29:G29"/>
  </mergeCells>
  <pageMargins left="0.511811024" right="0.511811024" top="0.78740157499999996" bottom="0.78740157499999996" header="0.31496062000000002" footer="0.31496062000000002"/>
  <pageSetup paperSize="9" scale="17" orientation="landscape" r:id="rId1"/>
  <colBreaks count="1" manualBreakCount="1">
    <brk id="1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'Matriz Objetivos x Projetos'!$B$11:$B$27</xm:f>
          </x14:formula1>
          <xm:sqref>H14:N14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showGridLines="0" zoomScale="60" zoomScaleNormal="60" zoomScaleSheetLayoutView="70" workbookViewId="0">
      <pane xSplit="2" ySplit="10" topLeftCell="C11" activePane="bottomRight" state="frozen"/>
      <selection pane="topRight" activeCell="D1" sqref="D1"/>
      <selection pane="bottomLeft" activeCell="A6" sqref="A6"/>
      <selection pane="bottomRight" activeCell="K27" sqref="A1:K27"/>
    </sheetView>
  </sheetViews>
  <sheetFormatPr defaultColWidth="9.140625" defaultRowHeight="14.25" x14ac:dyDescent="0.2"/>
  <cols>
    <col min="1" max="1" width="16.5703125" style="25" customWidth="1"/>
    <col min="2" max="2" width="53.28515625" style="25" customWidth="1"/>
    <col min="3" max="11" width="7.7109375" style="25" customWidth="1"/>
    <col min="12" max="12" width="2.7109375" style="25" bestFit="1" customWidth="1"/>
    <col min="13" max="14" width="9.140625" style="25"/>
    <col min="15" max="15" width="15.42578125" style="25" customWidth="1"/>
    <col min="16" max="16384" width="9.140625" style="25"/>
  </cols>
  <sheetData>
    <row r="1" spans="1:15" ht="15" customHeight="1" x14ac:dyDescent="0.2"/>
    <row r="2" spans="1:15" ht="38.25" customHeight="1" x14ac:dyDescent="0.2"/>
    <row r="3" spans="1:15" ht="15" customHeight="1" x14ac:dyDescent="0.2"/>
    <row r="4" spans="1:15" ht="15" customHeight="1" x14ac:dyDescent="0.2"/>
    <row r="5" spans="1:15" ht="15" customHeight="1" x14ac:dyDescent="0.2"/>
    <row r="6" spans="1:15" ht="29.25" hidden="1" customHeight="1" x14ac:dyDescent="0.2">
      <c r="A6" s="178" t="s">
        <v>1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</row>
    <row r="7" spans="1:15" ht="24" customHeight="1" x14ac:dyDescent="0.2">
      <c r="A7" s="458" t="s">
        <v>624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</row>
    <row r="8" spans="1:15" ht="33.75" customHeight="1" x14ac:dyDescent="0.25">
      <c r="A8" s="179" t="s">
        <v>2</v>
      </c>
      <c r="B8" s="180"/>
      <c r="C8" s="177"/>
      <c r="D8" s="177"/>
      <c r="E8" s="177"/>
      <c r="F8" s="177"/>
      <c r="G8" s="177"/>
      <c r="H8" s="177"/>
      <c r="I8" s="177"/>
      <c r="J8" s="177"/>
      <c r="K8" s="177"/>
    </row>
    <row r="9" spans="1:15" ht="33.75" customHeight="1" x14ac:dyDescent="0.25">
      <c r="A9" s="181"/>
      <c r="B9" s="181"/>
    </row>
    <row r="10" spans="1:15" ht="132" customHeight="1" x14ac:dyDescent="0.3">
      <c r="A10" s="182" t="s">
        <v>3</v>
      </c>
      <c r="B10" s="183" t="s">
        <v>4</v>
      </c>
      <c r="C10" s="184" t="str">
        <f>IF('Quadro Geral'!$D10="","",'Quadro Geral'!$D10)</f>
        <v>Reserva de Contingência CAU/DF.</v>
      </c>
      <c r="D10" s="184" t="str">
        <f>IF('Quadro Geral'!$D10="","",'Quadro Geral'!$D11)</f>
        <v>Fiscalização 2017.</v>
      </c>
      <c r="E10" s="184" t="str">
        <f>IF('Quadro Geral'!$D10="","",'Quadro Geral'!$D13)</f>
        <v>Centro de Serviços Compartilhados</v>
      </c>
      <c r="F10" s="184" t="str">
        <f>IF('Quadro Geral'!$D10="","",'Quadro Geral'!$D14)</f>
        <v>Fundo de Apoio CAU.</v>
      </c>
      <c r="G10" s="184" t="str">
        <f>IF('Quadro Geral'!$D10="","",'Quadro Geral'!$D15)</f>
        <v>Funcionamento CAU/DF.</v>
      </c>
      <c r="H10" s="184" t="str">
        <f>IF('Quadro Geral'!$D10="","",'Quadro Geral'!$D16)</f>
        <v>Atendimento aos arquitetos e urbanistas</v>
      </c>
      <c r="I10" s="184" t="str">
        <f>IF('Quadro Geral'!$D10="","",'Quadro Geral'!$D17)</f>
        <v>Comunicação do CAU/DF</v>
      </c>
      <c r="J10" s="184" t="str">
        <f>IF('Quadro Geral'!$D10="","",'Quadro Geral'!$D18)</f>
        <v>Patrocinar eventos das entidades</v>
      </c>
      <c r="K10" s="184" t="str">
        <f>IF('Quadro Geral'!$D10="","",'Quadro Geral'!$D19)</f>
        <v>Assistência Técnica</v>
      </c>
      <c r="M10" s="394" t="s">
        <v>480</v>
      </c>
      <c r="N10" s="394"/>
      <c r="O10" s="394"/>
    </row>
    <row r="11" spans="1:15" ht="45" customHeight="1" x14ac:dyDescent="0.2">
      <c r="A11" s="187" t="s">
        <v>5</v>
      </c>
      <c r="B11" s="185" t="s">
        <v>6</v>
      </c>
      <c r="C11" s="29" t="str">
        <f>IFERROR(IF(VLOOKUP(C$10,'Quadro Geral'!$D$10:$H$25,3,FALSE)='Matriz Objetivos x Projetos'!$B11,"P",IF(OR(VLOOKUP('Matriz Objetivos x Projetos'!C$10,'Quadro Geral'!$D$10:$H$25,4,FALSE)='Matriz Objetivos x Projetos'!$B11,VLOOKUP('Matriz Objetivos x Projetos'!C$10,'Quadro Geral'!$D$10:$H$19,5,FALSE)='Matriz Objetivos x Projetos'!$B11),"S","")),"")</f>
        <v/>
      </c>
      <c r="D11" s="29" t="str">
        <f>IFERROR(IF(VLOOKUP(D$10,'Quadro Geral'!$D$10:$H$25,3,FALSE)='Matriz Objetivos x Projetos'!$B11,"P",IF(OR(VLOOKUP('Matriz Objetivos x Projetos'!D$10,'Quadro Geral'!$D$10:$H$25,4,FALSE)='Matriz Objetivos x Projetos'!$B11,VLOOKUP('Matriz Objetivos x Projetos'!D$10,'Quadro Geral'!$D$10:$H$19,5,FALSE)='Matriz Objetivos x Projetos'!$B11),"S","")),"")</f>
        <v/>
      </c>
      <c r="E11" s="29" t="str">
        <f>IFERROR(IF(VLOOKUP(E$10,'Quadro Geral'!$D$10:$H$25,3,FALSE)='Matriz Objetivos x Projetos'!$B11,"P",IF(OR(VLOOKUP('Matriz Objetivos x Projetos'!E$10,'Quadro Geral'!$D$10:$H$25,4,FALSE)='Matriz Objetivos x Projetos'!$B11,VLOOKUP('Matriz Objetivos x Projetos'!E$10,'Quadro Geral'!$D$10:$H$19,5,FALSE)='Matriz Objetivos x Projetos'!$B11),"S","")),"")</f>
        <v/>
      </c>
      <c r="F11" s="29" t="str">
        <f>IFERROR(IF(VLOOKUP(F$10,'Quadro Geral'!$D$10:$H$25,3,FALSE)='Matriz Objetivos x Projetos'!$B11,"P",IF(OR(VLOOKUP('Matriz Objetivos x Projetos'!F$10,'Quadro Geral'!$D$10:$H$25,4,FALSE)='Matriz Objetivos x Projetos'!$B11,VLOOKUP('Matriz Objetivos x Projetos'!F$10,'Quadro Geral'!$D$10:$H$19,5,FALSE)='Matriz Objetivos x Projetos'!$B11),"S","")),"")</f>
        <v/>
      </c>
      <c r="G11" s="29" t="str">
        <f>IFERROR(IF(VLOOKUP(G$10,'Quadro Geral'!$D$10:$H$25,3,FALSE)='Matriz Objetivos x Projetos'!$B11,"P",IF(OR(VLOOKUP('Matriz Objetivos x Projetos'!G$10,'Quadro Geral'!$D$10:$H$25,4,FALSE)='Matriz Objetivos x Projetos'!$B11,VLOOKUP('Matriz Objetivos x Projetos'!G$10,'Quadro Geral'!$D$10:$H$19,5,FALSE)='Matriz Objetivos x Projetos'!$B11),"S","")),"")</f>
        <v/>
      </c>
      <c r="H11" s="29" t="str">
        <f>IFERROR(IF(VLOOKUP(H$10,'Quadro Geral'!$D$10:$H$25,3,FALSE)='Matriz Objetivos x Projetos'!$B11,"P",IF(OR(VLOOKUP('Matriz Objetivos x Projetos'!H$10,'Quadro Geral'!$D$10:$H$25,4,FALSE)='Matriz Objetivos x Projetos'!$B11,VLOOKUP('Matriz Objetivos x Projetos'!H$10,'Quadro Geral'!$D$10:$H$19,5,FALSE)='Matriz Objetivos x Projetos'!$B11),"S","")),"")</f>
        <v/>
      </c>
      <c r="I11" s="29" t="str">
        <f>IFERROR(IF(VLOOKUP(I$10,'Quadro Geral'!$D$10:$H$25,3,FALSE)='Matriz Objetivos x Projetos'!$B11,"P",IF(OR(VLOOKUP('Matriz Objetivos x Projetos'!I$10,'Quadro Geral'!$D$10:$H$25,4,FALSE)='Matriz Objetivos x Projetos'!$B11,VLOOKUP('Matriz Objetivos x Projetos'!I$10,'Quadro Geral'!$D$10:$H$19,5,FALSE)='Matriz Objetivos x Projetos'!$B11),"S","")),"")</f>
        <v/>
      </c>
      <c r="J11" s="29" t="str">
        <f>IFERROR(IF(VLOOKUP(J$10,'Quadro Geral'!$D$10:$H$25,3,FALSE)='Matriz Objetivos x Projetos'!$B11,"P",IF(OR(VLOOKUP('Matriz Objetivos x Projetos'!J$10,'Quadro Geral'!$D$10:$H$25,4,FALSE)='Matriz Objetivos x Projetos'!$B11,VLOOKUP('Matriz Objetivos x Projetos'!J$10,'Quadro Geral'!$D$10:$H$19,5,FALSE)='Matriz Objetivos x Projetos'!$B11),"S","")),"")</f>
        <v/>
      </c>
      <c r="K11" s="29" t="str">
        <f>IFERROR(IF(VLOOKUP(K$10,'Quadro Geral'!$D$10:$H$25,3,FALSE)='Matriz Objetivos x Projetos'!$B11,"P",IF(OR(VLOOKUP('Matriz Objetivos x Projetos'!K$10,'Quadro Geral'!$D$10:$H$25,4,FALSE)='Matriz Objetivos x Projetos'!$B11,VLOOKUP('Matriz Objetivos x Projetos'!K$10,'Quadro Geral'!$D$10:$H$19,5,FALSE)='Matriz Objetivos x Projetos'!$B11),"S","")),"")</f>
        <v/>
      </c>
      <c r="L11" s="27">
        <f t="shared" ref="L11:L27" si="0">COUNTIF(C11:K11,"x")</f>
        <v>0</v>
      </c>
      <c r="M11" s="25" t="str">
        <f t="shared" ref="M11:M27" si="1">IF(A11="",M10,A11)</f>
        <v>Visão</v>
      </c>
    </row>
    <row r="12" spans="1:15" ht="45" customHeight="1" x14ac:dyDescent="0.2">
      <c r="A12" s="456" t="s">
        <v>7</v>
      </c>
      <c r="B12" s="186" t="s">
        <v>8</v>
      </c>
      <c r="C12" s="29" t="str">
        <f>IFERROR(IF(VLOOKUP(C$10,'Quadro Geral'!$D$10:$H$25,3,FALSE)='Matriz Objetivos x Projetos'!$B12,"P",IF(OR(VLOOKUP('Matriz Objetivos x Projetos'!C$10,'Quadro Geral'!$D$10:$H$25,4,FALSE)='Matriz Objetivos x Projetos'!$B12,VLOOKUP('Matriz Objetivos x Projetos'!C$10,'Quadro Geral'!$D$10:$H$19,5,FALSE)='Matriz Objetivos x Projetos'!$B12),"S","")),"")</f>
        <v/>
      </c>
      <c r="D12" s="29" t="str">
        <f>IFERROR(IF(VLOOKUP(D$10,'Quadro Geral'!$D$10:$H$25,3,FALSE)='Matriz Objetivos x Projetos'!$B12,"P",IF(OR(VLOOKUP('Matriz Objetivos x Projetos'!D$10,'Quadro Geral'!$D$10:$H$25,4,FALSE)='Matriz Objetivos x Projetos'!$B12,VLOOKUP('Matriz Objetivos x Projetos'!D$10,'Quadro Geral'!$D$10:$H$19,5,FALSE)='Matriz Objetivos x Projetos'!$B12),"S","")),"")</f>
        <v/>
      </c>
      <c r="E12" s="29" t="str">
        <f>IFERROR(IF(VLOOKUP(E$10,'Quadro Geral'!$D$10:$H$25,3,FALSE)='Matriz Objetivos x Projetos'!$B12,"P",IF(OR(VLOOKUP('Matriz Objetivos x Projetos'!E$10,'Quadro Geral'!$D$10:$H$25,4,FALSE)='Matriz Objetivos x Projetos'!$B12,VLOOKUP('Matriz Objetivos x Projetos'!E$10,'Quadro Geral'!$D$10:$H$19,5,FALSE)='Matriz Objetivos x Projetos'!$B12),"S","")),"")</f>
        <v/>
      </c>
      <c r="F12" s="29" t="str">
        <f>IFERROR(IF(VLOOKUP(F$10,'Quadro Geral'!$D$10:$H$25,3,FALSE)='Matriz Objetivos x Projetos'!$B12,"P",IF(OR(VLOOKUP('Matriz Objetivos x Projetos'!F$10,'Quadro Geral'!$D$10:$H$25,4,FALSE)='Matriz Objetivos x Projetos'!$B12,VLOOKUP('Matriz Objetivos x Projetos'!F$10,'Quadro Geral'!$D$10:$H$19,5,FALSE)='Matriz Objetivos x Projetos'!$B12),"S","")),"")</f>
        <v/>
      </c>
      <c r="G12" s="29" t="str">
        <f>IFERROR(IF(VLOOKUP(G$10,'Quadro Geral'!$D$10:$H$25,3,FALSE)='Matriz Objetivos x Projetos'!$B12,"P",IF(OR(VLOOKUP('Matriz Objetivos x Projetos'!G$10,'Quadro Geral'!$D$10:$H$25,4,FALSE)='Matriz Objetivos x Projetos'!$B12,VLOOKUP('Matriz Objetivos x Projetos'!G$10,'Quadro Geral'!$D$10:$H$19,5,FALSE)='Matriz Objetivos x Projetos'!$B12),"S","")),"")</f>
        <v/>
      </c>
      <c r="H12" s="29" t="str">
        <f>IFERROR(IF(VLOOKUP(H$10,'Quadro Geral'!$D$10:$H$25,3,FALSE)='Matriz Objetivos x Projetos'!$B12,"P",IF(OR(VLOOKUP('Matriz Objetivos x Projetos'!H$10,'Quadro Geral'!$D$10:$H$25,4,FALSE)='Matriz Objetivos x Projetos'!$B12,VLOOKUP('Matriz Objetivos x Projetos'!H$10,'Quadro Geral'!$D$10:$H$19,5,FALSE)='Matriz Objetivos x Projetos'!$B12),"S","")),"")</f>
        <v/>
      </c>
      <c r="I12" s="29" t="str">
        <f>IFERROR(IF(VLOOKUP(I$10,'Quadro Geral'!$D$10:$H$25,3,FALSE)='Matriz Objetivos x Projetos'!$B12,"P",IF(OR(VLOOKUP('Matriz Objetivos x Projetos'!I$10,'Quadro Geral'!$D$10:$H$25,4,FALSE)='Matriz Objetivos x Projetos'!$B12,VLOOKUP('Matriz Objetivos x Projetos'!I$10,'Quadro Geral'!$D$10:$H$19,5,FALSE)='Matriz Objetivos x Projetos'!$B12),"S","")),"")</f>
        <v/>
      </c>
      <c r="J12" s="29" t="str">
        <f>IFERROR(IF(VLOOKUP(J$10,'Quadro Geral'!$D$10:$H$25,3,FALSE)='Matriz Objetivos x Projetos'!$B12,"P",IF(OR(VLOOKUP('Matriz Objetivos x Projetos'!J$10,'Quadro Geral'!$D$10:$H$25,4,FALSE)='Matriz Objetivos x Projetos'!$B12,VLOOKUP('Matriz Objetivos x Projetos'!J$10,'Quadro Geral'!$D$10:$H$19,5,FALSE)='Matriz Objetivos x Projetos'!$B12),"S","")),"")</f>
        <v/>
      </c>
      <c r="K12" s="29" t="str">
        <f>IFERROR(IF(VLOOKUP(K$10,'Quadro Geral'!$D$10:$H$25,3,FALSE)='Matriz Objetivos x Projetos'!$B12,"P",IF(OR(VLOOKUP('Matriz Objetivos x Projetos'!K$10,'Quadro Geral'!$D$10:$H$25,4,FALSE)='Matriz Objetivos x Projetos'!$B12,VLOOKUP('Matriz Objetivos x Projetos'!K$10,'Quadro Geral'!$D$10:$H$19,5,FALSE)='Matriz Objetivos x Projetos'!$B12),"S","")),"")</f>
        <v/>
      </c>
      <c r="L12" s="27">
        <f t="shared" si="0"/>
        <v>0</v>
      </c>
      <c r="M12" s="25" t="str">
        <f t="shared" si="1"/>
        <v>Sociedade</v>
      </c>
    </row>
    <row r="13" spans="1:15" ht="45" customHeight="1" x14ac:dyDescent="0.2">
      <c r="A13" s="457"/>
      <c r="B13" s="186" t="s">
        <v>9</v>
      </c>
      <c r="C13" s="29" t="str">
        <f>IFERROR(IF(VLOOKUP(C$10,'Quadro Geral'!$D$10:$H$25,3,FALSE)='Matriz Objetivos x Projetos'!$B13,"P",IF(OR(VLOOKUP('Matriz Objetivos x Projetos'!C$10,'Quadro Geral'!$D$10:$H$25,4,FALSE)='Matriz Objetivos x Projetos'!$B13,VLOOKUP('Matriz Objetivos x Projetos'!C$10,'Quadro Geral'!$D$10:$H$19,5,FALSE)='Matriz Objetivos x Projetos'!$B13),"S","")),"")</f>
        <v/>
      </c>
      <c r="D13" s="29" t="str">
        <f>IFERROR(IF(VLOOKUP(D$10,'Quadro Geral'!$D$10:$H$25,3,FALSE)='Matriz Objetivos x Projetos'!$B13,"P",IF(OR(VLOOKUP('Matriz Objetivos x Projetos'!D$10,'Quadro Geral'!$D$10:$H$25,4,FALSE)='Matriz Objetivos x Projetos'!$B13,VLOOKUP('Matriz Objetivos x Projetos'!D$10,'Quadro Geral'!$D$10:$H$19,5,FALSE)='Matriz Objetivos x Projetos'!$B13),"S","")),"")</f>
        <v/>
      </c>
      <c r="E13" s="29" t="str">
        <f>IFERROR(IF(VLOOKUP(E$10,'Quadro Geral'!$D$10:$H$25,3,FALSE)='Matriz Objetivos x Projetos'!$B13,"P",IF(OR(VLOOKUP('Matriz Objetivos x Projetos'!E$10,'Quadro Geral'!$D$10:$H$25,4,FALSE)='Matriz Objetivos x Projetos'!$B13,VLOOKUP('Matriz Objetivos x Projetos'!E$10,'Quadro Geral'!$D$10:$H$19,5,FALSE)='Matriz Objetivos x Projetos'!$B13),"S","")),"")</f>
        <v/>
      </c>
      <c r="F13" s="29" t="str">
        <f>IFERROR(IF(VLOOKUP(F$10,'Quadro Geral'!$D$10:$H$25,3,FALSE)='Matriz Objetivos x Projetos'!$B13,"P",IF(OR(VLOOKUP('Matriz Objetivos x Projetos'!F$10,'Quadro Geral'!$D$10:$H$25,4,FALSE)='Matriz Objetivos x Projetos'!$B13,VLOOKUP('Matriz Objetivos x Projetos'!F$10,'Quadro Geral'!$D$10:$H$19,5,FALSE)='Matriz Objetivos x Projetos'!$B13),"S","")),"")</f>
        <v>S</v>
      </c>
      <c r="G13" s="29" t="str">
        <f>IFERROR(IF(VLOOKUP(G$10,'Quadro Geral'!$D$10:$H$25,3,FALSE)='Matriz Objetivos x Projetos'!$B13,"P",IF(OR(VLOOKUP('Matriz Objetivos x Projetos'!G$10,'Quadro Geral'!$D$10:$H$25,4,FALSE)='Matriz Objetivos x Projetos'!$B13,VLOOKUP('Matriz Objetivos x Projetos'!G$10,'Quadro Geral'!$D$10:$H$19,5,FALSE)='Matriz Objetivos x Projetos'!$B13),"S","")),"")</f>
        <v/>
      </c>
      <c r="H13" s="29" t="str">
        <f>IFERROR(IF(VLOOKUP(H$10,'Quadro Geral'!$D$10:$H$25,3,FALSE)='Matriz Objetivos x Projetos'!$B13,"P",IF(OR(VLOOKUP('Matriz Objetivos x Projetos'!H$10,'Quadro Geral'!$D$10:$H$25,4,FALSE)='Matriz Objetivos x Projetos'!$B13,VLOOKUP('Matriz Objetivos x Projetos'!H$10,'Quadro Geral'!$D$10:$H$19,5,FALSE)='Matriz Objetivos x Projetos'!$B13),"S","")),"")</f>
        <v/>
      </c>
      <c r="I13" s="29" t="str">
        <f>IFERROR(IF(VLOOKUP(I$10,'Quadro Geral'!$D$10:$H$25,3,FALSE)='Matriz Objetivos x Projetos'!$B13,"P",IF(OR(VLOOKUP('Matriz Objetivos x Projetos'!I$10,'Quadro Geral'!$D$10:$H$25,4,FALSE)='Matriz Objetivos x Projetos'!$B13,VLOOKUP('Matriz Objetivos x Projetos'!I$10,'Quadro Geral'!$D$10:$H$19,5,FALSE)='Matriz Objetivos x Projetos'!$B13),"S","")),"")</f>
        <v/>
      </c>
      <c r="J13" s="29" t="str">
        <f>IFERROR(IF(VLOOKUP(J$10,'Quadro Geral'!$D$10:$H$25,3,FALSE)='Matriz Objetivos x Projetos'!$B13,"P",IF(OR(VLOOKUP('Matriz Objetivos x Projetos'!J$10,'Quadro Geral'!$D$10:$H$25,4,FALSE)='Matriz Objetivos x Projetos'!$B13,VLOOKUP('Matriz Objetivos x Projetos'!J$10,'Quadro Geral'!$D$10:$H$19,5,FALSE)='Matriz Objetivos x Projetos'!$B13),"S","")),"")</f>
        <v/>
      </c>
      <c r="K13" s="29" t="str">
        <f>IFERROR(IF(VLOOKUP(K$10,'Quadro Geral'!$D$10:$H$25,3,FALSE)='Matriz Objetivos x Projetos'!$B13,"P",IF(OR(VLOOKUP('Matriz Objetivos x Projetos'!K$10,'Quadro Geral'!$D$10:$H$25,4,FALSE)='Matriz Objetivos x Projetos'!$B13,VLOOKUP('Matriz Objetivos x Projetos'!K$10,'Quadro Geral'!$D$10:$H$19,5,FALSE)='Matriz Objetivos x Projetos'!$B13),"S","")),"")</f>
        <v/>
      </c>
      <c r="L13" s="27">
        <f t="shared" si="0"/>
        <v>0</v>
      </c>
      <c r="M13" s="25" t="str">
        <f t="shared" si="1"/>
        <v>Sociedade</v>
      </c>
    </row>
    <row r="14" spans="1:15" ht="45" customHeight="1" x14ac:dyDescent="0.2">
      <c r="A14" s="453" t="s">
        <v>10</v>
      </c>
      <c r="B14" s="185" t="s">
        <v>11</v>
      </c>
      <c r="C14" s="29" t="str">
        <f>IFERROR(IF(VLOOKUP(C$10,'Quadro Geral'!$D$10:$H$25,3,FALSE)='Matriz Objetivos x Projetos'!$B14,"P",IF(OR(VLOOKUP('Matriz Objetivos x Projetos'!C$10,'Quadro Geral'!$D$10:$H$25,4,FALSE)='Matriz Objetivos x Projetos'!$B14,VLOOKUP('Matriz Objetivos x Projetos'!C$10,'Quadro Geral'!$D$10:$H$19,5,FALSE)='Matriz Objetivos x Projetos'!$B14),"S","")),"")</f>
        <v/>
      </c>
      <c r="D14" s="29" t="str">
        <f>IFERROR(IF(VLOOKUP(D$10,'Quadro Geral'!$D$10:$H$25,3,FALSE)='Matriz Objetivos x Projetos'!$B14,"P",IF(OR(VLOOKUP('Matriz Objetivos x Projetos'!D$10,'Quadro Geral'!$D$10:$H$25,4,FALSE)='Matriz Objetivos x Projetos'!$B14,VLOOKUP('Matriz Objetivos x Projetos'!D$10,'Quadro Geral'!$D$10:$H$19,5,FALSE)='Matriz Objetivos x Projetos'!$B14),"S","")),"")</f>
        <v>P</v>
      </c>
      <c r="E14" s="29" t="str">
        <f>IFERROR(IF(VLOOKUP(E$10,'Quadro Geral'!$D$10:$H$25,3,FALSE)='Matriz Objetivos x Projetos'!$B14,"P",IF(OR(VLOOKUP('Matriz Objetivos x Projetos'!E$10,'Quadro Geral'!$D$10:$H$25,4,FALSE)='Matriz Objetivos x Projetos'!$B14,VLOOKUP('Matriz Objetivos x Projetos'!E$10,'Quadro Geral'!$D$10:$H$19,5,FALSE)='Matriz Objetivos x Projetos'!$B14),"S","")),"")</f>
        <v/>
      </c>
      <c r="F14" s="29" t="str">
        <f>IFERROR(IF(VLOOKUP(F$10,'Quadro Geral'!$D$10:$H$25,3,FALSE)='Matriz Objetivos x Projetos'!$B14,"P",IF(OR(VLOOKUP('Matriz Objetivos x Projetos'!F$10,'Quadro Geral'!$D$10:$H$25,4,FALSE)='Matriz Objetivos x Projetos'!$B14,VLOOKUP('Matriz Objetivos x Projetos'!F$10,'Quadro Geral'!$D$10:$H$19,5,FALSE)='Matriz Objetivos x Projetos'!$B14),"S","")),"")</f>
        <v/>
      </c>
      <c r="G14" s="29" t="str">
        <f>IFERROR(IF(VLOOKUP(G$10,'Quadro Geral'!$D$10:$H$25,3,FALSE)='Matriz Objetivos x Projetos'!$B14,"P",IF(OR(VLOOKUP('Matriz Objetivos x Projetos'!G$10,'Quadro Geral'!$D$10:$H$25,4,FALSE)='Matriz Objetivos x Projetos'!$B14,VLOOKUP('Matriz Objetivos x Projetos'!G$10,'Quadro Geral'!$D$10:$H$19,5,FALSE)='Matriz Objetivos x Projetos'!$B14),"S","")),"")</f>
        <v/>
      </c>
      <c r="H14" s="29" t="str">
        <f>IFERROR(IF(VLOOKUP(H$10,'Quadro Geral'!$D$10:$H$25,3,FALSE)='Matriz Objetivos x Projetos'!$B14,"P",IF(OR(VLOOKUP('Matriz Objetivos x Projetos'!H$10,'Quadro Geral'!$D$10:$H$25,4,FALSE)='Matriz Objetivos x Projetos'!$B14,VLOOKUP('Matriz Objetivos x Projetos'!H$10,'Quadro Geral'!$D$10:$H$19,5,FALSE)='Matriz Objetivos x Projetos'!$B14),"S","")),"")</f>
        <v/>
      </c>
      <c r="I14" s="29" t="str">
        <f>IFERROR(IF(VLOOKUP(I$10,'Quadro Geral'!$D$10:$H$25,3,FALSE)='Matriz Objetivos x Projetos'!$B14,"P",IF(OR(VLOOKUP('Matriz Objetivos x Projetos'!I$10,'Quadro Geral'!$D$10:$H$25,4,FALSE)='Matriz Objetivos x Projetos'!$B14,VLOOKUP('Matriz Objetivos x Projetos'!I$10,'Quadro Geral'!$D$10:$H$19,5,FALSE)='Matriz Objetivos x Projetos'!$B14),"S","")),"")</f>
        <v/>
      </c>
      <c r="J14" s="29" t="str">
        <f>IFERROR(IF(VLOOKUP(J$10,'Quadro Geral'!$D$10:$H$25,3,FALSE)='Matriz Objetivos x Projetos'!$B14,"P",IF(OR(VLOOKUP('Matriz Objetivos x Projetos'!J$10,'Quadro Geral'!$D$10:$H$25,4,FALSE)='Matriz Objetivos x Projetos'!$B14,VLOOKUP('Matriz Objetivos x Projetos'!J$10,'Quadro Geral'!$D$10:$H$19,5,FALSE)='Matriz Objetivos x Projetos'!$B14),"S","")),"")</f>
        <v/>
      </c>
      <c r="K14" s="29" t="str">
        <f>IFERROR(IF(VLOOKUP(K$10,'Quadro Geral'!$D$10:$H$25,3,FALSE)='Matriz Objetivos x Projetos'!$B14,"P",IF(OR(VLOOKUP('Matriz Objetivos x Projetos'!K$10,'Quadro Geral'!$D$10:$H$25,4,FALSE)='Matriz Objetivos x Projetos'!$B14,VLOOKUP('Matriz Objetivos x Projetos'!K$10,'Quadro Geral'!$D$10:$H$19,5,FALSE)='Matriz Objetivos x Projetos'!$B14),"S","")),"")</f>
        <v/>
      </c>
      <c r="L14" s="27">
        <f t="shared" si="0"/>
        <v>0</v>
      </c>
      <c r="M14" s="25" t="str">
        <f t="shared" si="1"/>
        <v>Processos Internos</v>
      </c>
    </row>
    <row r="15" spans="1:15" ht="45" customHeight="1" x14ac:dyDescent="0.2">
      <c r="A15" s="454"/>
      <c r="B15" s="185" t="s">
        <v>12</v>
      </c>
      <c r="C15" s="29" t="str">
        <f>IFERROR(IF(VLOOKUP(C$10,'Quadro Geral'!$D$10:$H$25,3,FALSE)='Matriz Objetivos x Projetos'!$B15,"P",IF(OR(VLOOKUP('Matriz Objetivos x Projetos'!C$10,'Quadro Geral'!$D$10:$H$25,4,FALSE)='Matriz Objetivos x Projetos'!$B15,VLOOKUP('Matriz Objetivos x Projetos'!C$10,'Quadro Geral'!$D$10:$H$19,5,FALSE)='Matriz Objetivos x Projetos'!$B15),"S","")),"")</f>
        <v>S</v>
      </c>
      <c r="D15" s="29" t="str">
        <f>IFERROR(IF(VLOOKUP(D$10,'Quadro Geral'!$D$10:$H$25,3,FALSE)='Matriz Objetivos x Projetos'!$B15,"P",IF(OR(VLOOKUP('Matriz Objetivos x Projetos'!D$10,'Quadro Geral'!$D$10:$H$25,4,FALSE)='Matriz Objetivos x Projetos'!$B15,VLOOKUP('Matriz Objetivos x Projetos'!D$10,'Quadro Geral'!$D$10:$H$19,5,FALSE)='Matriz Objetivos x Projetos'!$B15),"S","")),"")</f>
        <v>S</v>
      </c>
      <c r="E15" s="29" t="str">
        <f>IFERROR(IF(VLOOKUP(E$10,'Quadro Geral'!$D$10:$H$25,3,FALSE)='Matriz Objetivos x Projetos'!$B15,"P",IF(OR(VLOOKUP('Matriz Objetivos x Projetos'!E$10,'Quadro Geral'!$D$10:$H$25,4,FALSE)='Matriz Objetivos x Projetos'!$B15,VLOOKUP('Matriz Objetivos x Projetos'!E$10,'Quadro Geral'!$D$10:$H$19,5,FALSE)='Matriz Objetivos x Projetos'!$B15),"S","")),"")</f>
        <v/>
      </c>
      <c r="F15" s="29" t="str">
        <f>IFERROR(IF(VLOOKUP(F$10,'Quadro Geral'!$D$10:$H$25,3,FALSE)='Matriz Objetivos x Projetos'!$B15,"P",IF(OR(VLOOKUP('Matriz Objetivos x Projetos'!F$10,'Quadro Geral'!$D$10:$H$25,4,FALSE)='Matriz Objetivos x Projetos'!$B15,VLOOKUP('Matriz Objetivos x Projetos'!F$10,'Quadro Geral'!$D$10:$H$19,5,FALSE)='Matriz Objetivos x Projetos'!$B15),"S","")),"")</f>
        <v/>
      </c>
      <c r="G15" s="29" t="str">
        <f>IFERROR(IF(VLOOKUP(G$10,'Quadro Geral'!$D$10:$H$25,3,FALSE)='Matriz Objetivos x Projetos'!$B15,"P",IF(OR(VLOOKUP('Matriz Objetivos x Projetos'!G$10,'Quadro Geral'!$D$10:$H$25,4,FALSE)='Matriz Objetivos x Projetos'!$B15,VLOOKUP('Matriz Objetivos x Projetos'!G$10,'Quadro Geral'!$D$10:$H$19,5,FALSE)='Matriz Objetivos x Projetos'!$B15),"S","")),"")</f>
        <v/>
      </c>
      <c r="H15" s="29" t="str">
        <f>IFERROR(IF(VLOOKUP(H$10,'Quadro Geral'!$D$10:$H$25,3,FALSE)='Matriz Objetivos x Projetos'!$B15,"P",IF(OR(VLOOKUP('Matriz Objetivos x Projetos'!H$10,'Quadro Geral'!$D$10:$H$25,4,FALSE)='Matriz Objetivos x Projetos'!$B15,VLOOKUP('Matriz Objetivos x Projetos'!H$10,'Quadro Geral'!$D$10:$H$19,5,FALSE)='Matriz Objetivos x Projetos'!$B15),"S","")),"")</f>
        <v>P</v>
      </c>
      <c r="I15" s="29" t="str">
        <f>IFERROR(IF(VLOOKUP(I$10,'Quadro Geral'!$D$10:$H$25,3,FALSE)='Matriz Objetivos x Projetos'!$B15,"P",IF(OR(VLOOKUP('Matriz Objetivos x Projetos'!I$10,'Quadro Geral'!$D$10:$H$25,4,FALSE)='Matriz Objetivos x Projetos'!$B15,VLOOKUP('Matriz Objetivos x Projetos'!I$10,'Quadro Geral'!$D$10:$H$19,5,FALSE)='Matriz Objetivos x Projetos'!$B15),"S","")),"")</f>
        <v>S</v>
      </c>
      <c r="J15" s="29" t="str">
        <f>IFERROR(IF(VLOOKUP(J$10,'Quadro Geral'!$D$10:$H$25,3,FALSE)='Matriz Objetivos x Projetos'!$B15,"P",IF(OR(VLOOKUP('Matriz Objetivos x Projetos'!J$10,'Quadro Geral'!$D$10:$H$25,4,FALSE)='Matriz Objetivos x Projetos'!$B15,VLOOKUP('Matriz Objetivos x Projetos'!J$10,'Quadro Geral'!$D$10:$H$19,5,FALSE)='Matriz Objetivos x Projetos'!$B15),"S","")),"")</f>
        <v/>
      </c>
      <c r="K15" s="29" t="str">
        <f>IFERROR(IF(VLOOKUP(K$10,'Quadro Geral'!$D$10:$H$25,3,FALSE)='Matriz Objetivos x Projetos'!$B15,"P",IF(OR(VLOOKUP('Matriz Objetivos x Projetos'!K$10,'Quadro Geral'!$D$10:$H$25,4,FALSE)='Matriz Objetivos x Projetos'!$B15,VLOOKUP('Matriz Objetivos x Projetos'!K$10,'Quadro Geral'!$D$10:$H$19,5,FALSE)='Matriz Objetivos x Projetos'!$B15),"S","")),"")</f>
        <v/>
      </c>
      <c r="L15" s="27">
        <f t="shared" si="0"/>
        <v>0</v>
      </c>
      <c r="M15" s="25" t="str">
        <f t="shared" si="1"/>
        <v>Processos Internos</v>
      </c>
    </row>
    <row r="16" spans="1:15" ht="45" customHeight="1" x14ac:dyDescent="0.2">
      <c r="A16" s="454"/>
      <c r="B16" s="185" t="s">
        <v>13</v>
      </c>
      <c r="C16" s="29" t="str">
        <f>IFERROR(IF(VLOOKUP(C$10,'Quadro Geral'!$D$10:$H$25,3,FALSE)='Matriz Objetivos x Projetos'!$B16,"P",IF(OR(VLOOKUP('Matriz Objetivos x Projetos'!C$10,'Quadro Geral'!$D$10:$H$25,4,FALSE)='Matriz Objetivos x Projetos'!$B16,VLOOKUP('Matriz Objetivos x Projetos'!C$10,'Quadro Geral'!$D$10:$H$19,5,FALSE)='Matriz Objetivos x Projetos'!$B16),"S","")),"")</f>
        <v/>
      </c>
      <c r="D16" s="29" t="str">
        <f>IFERROR(IF(VLOOKUP(D$10,'Quadro Geral'!$D$10:$H$25,3,FALSE)='Matriz Objetivos x Projetos'!$B16,"P",IF(OR(VLOOKUP('Matriz Objetivos x Projetos'!D$10,'Quadro Geral'!$D$10:$H$25,4,FALSE)='Matriz Objetivos x Projetos'!$B16,VLOOKUP('Matriz Objetivos x Projetos'!D$10,'Quadro Geral'!$D$10:$H$19,5,FALSE)='Matriz Objetivos x Projetos'!$B16),"S","")),"")</f>
        <v/>
      </c>
      <c r="E16" s="29" t="str">
        <f>IFERROR(IF(VLOOKUP(E$10,'Quadro Geral'!$D$10:$H$25,3,FALSE)='Matriz Objetivos x Projetos'!$B16,"P",IF(OR(VLOOKUP('Matriz Objetivos x Projetos'!E$10,'Quadro Geral'!$D$10:$H$25,4,FALSE)='Matriz Objetivos x Projetos'!$B16,VLOOKUP('Matriz Objetivos x Projetos'!E$10,'Quadro Geral'!$D$10:$H$19,5,FALSE)='Matriz Objetivos x Projetos'!$B16),"S","")),"")</f>
        <v/>
      </c>
      <c r="F16" s="29" t="str">
        <f>IFERROR(IF(VLOOKUP(F$10,'Quadro Geral'!$D$10:$H$25,3,FALSE)='Matriz Objetivos x Projetos'!$B16,"P",IF(OR(VLOOKUP('Matriz Objetivos x Projetos'!F$10,'Quadro Geral'!$D$10:$H$25,4,FALSE)='Matriz Objetivos x Projetos'!$B16,VLOOKUP('Matriz Objetivos x Projetos'!F$10,'Quadro Geral'!$D$10:$H$19,5,FALSE)='Matriz Objetivos x Projetos'!$B16),"S","")),"")</f>
        <v/>
      </c>
      <c r="G16" s="29" t="str">
        <f>IFERROR(IF(VLOOKUP(G$10,'Quadro Geral'!$D$10:$H$25,3,FALSE)='Matriz Objetivos x Projetos'!$B16,"P",IF(OR(VLOOKUP('Matriz Objetivos x Projetos'!G$10,'Quadro Geral'!$D$10:$H$25,4,FALSE)='Matriz Objetivos x Projetos'!$B16,VLOOKUP('Matriz Objetivos x Projetos'!G$10,'Quadro Geral'!$D$10:$H$19,5,FALSE)='Matriz Objetivos x Projetos'!$B16),"S","")),"")</f>
        <v/>
      </c>
      <c r="H16" s="29" t="str">
        <f>IFERROR(IF(VLOOKUP(H$10,'Quadro Geral'!$D$10:$H$25,3,FALSE)='Matriz Objetivos x Projetos'!$B16,"P",IF(OR(VLOOKUP('Matriz Objetivos x Projetos'!H$10,'Quadro Geral'!$D$10:$H$25,4,FALSE)='Matriz Objetivos x Projetos'!$B16,VLOOKUP('Matriz Objetivos x Projetos'!H$10,'Quadro Geral'!$D$10:$H$19,5,FALSE)='Matriz Objetivos x Projetos'!$B16),"S","")),"")</f>
        <v/>
      </c>
      <c r="I16" s="29" t="str">
        <f>IFERROR(IF(VLOOKUP(I$10,'Quadro Geral'!$D$10:$H$25,3,FALSE)='Matriz Objetivos x Projetos'!$B16,"P",IF(OR(VLOOKUP('Matriz Objetivos x Projetos'!I$10,'Quadro Geral'!$D$10:$H$25,4,FALSE)='Matriz Objetivos x Projetos'!$B16,VLOOKUP('Matriz Objetivos x Projetos'!I$10,'Quadro Geral'!$D$10:$H$19,5,FALSE)='Matriz Objetivos x Projetos'!$B16),"S","")),"")</f>
        <v/>
      </c>
      <c r="J16" s="29" t="str">
        <f>IFERROR(IF(VLOOKUP(J$10,'Quadro Geral'!$D$10:$H$25,3,FALSE)='Matriz Objetivos x Projetos'!$B16,"P",IF(OR(VLOOKUP('Matriz Objetivos x Projetos'!J$10,'Quadro Geral'!$D$10:$H$25,4,FALSE)='Matriz Objetivos x Projetos'!$B16,VLOOKUP('Matriz Objetivos x Projetos'!J$10,'Quadro Geral'!$D$10:$H$19,5,FALSE)='Matriz Objetivos x Projetos'!$B16),"S","")),"")</f>
        <v>P</v>
      </c>
      <c r="K16" s="29" t="str">
        <f>IFERROR(IF(VLOOKUP(K$10,'Quadro Geral'!$D$10:$H$25,3,FALSE)='Matriz Objetivos x Projetos'!$B16,"P",IF(OR(VLOOKUP('Matriz Objetivos x Projetos'!K$10,'Quadro Geral'!$D$10:$H$25,4,FALSE)='Matriz Objetivos x Projetos'!$B16,VLOOKUP('Matriz Objetivos x Projetos'!K$10,'Quadro Geral'!$D$10:$H$19,5,FALSE)='Matriz Objetivos x Projetos'!$B16),"S","")),"")</f>
        <v/>
      </c>
      <c r="L16" s="27">
        <f t="shared" si="0"/>
        <v>0</v>
      </c>
      <c r="M16" s="25" t="str">
        <f t="shared" si="1"/>
        <v>Processos Internos</v>
      </c>
    </row>
    <row r="17" spans="1:13" ht="45" customHeight="1" x14ac:dyDescent="0.2">
      <c r="A17" s="454"/>
      <c r="B17" s="185" t="s">
        <v>14</v>
      </c>
      <c r="C17" s="29" t="str">
        <f>IFERROR(IF(VLOOKUP(C$10,'Quadro Geral'!$D$10:$H$25,3,FALSE)='Matriz Objetivos x Projetos'!$B17,"P",IF(OR(VLOOKUP('Matriz Objetivos x Projetos'!C$10,'Quadro Geral'!$D$10:$H$25,4,FALSE)='Matriz Objetivos x Projetos'!$B17,VLOOKUP('Matriz Objetivos x Projetos'!C$10,'Quadro Geral'!$D$10:$H$19,5,FALSE)='Matriz Objetivos x Projetos'!$B17),"S","")),"")</f>
        <v/>
      </c>
      <c r="D17" s="29" t="str">
        <f>IFERROR(IF(VLOOKUP(D$10,'Quadro Geral'!$D$10:$H$25,3,FALSE)='Matriz Objetivos x Projetos'!$B17,"P",IF(OR(VLOOKUP('Matriz Objetivos x Projetos'!D$10,'Quadro Geral'!$D$10:$H$25,4,FALSE)='Matriz Objetivos x Projetos'!$B17,VLOOKUP('Matriz Objetivos x Projetos'!D$10,'Quadro Geral'!$D$10:$H$19,5,FALSE)='Matriz Objetivos x Projetos'!$B17),"S","")),"")</f>
        <v/>
      </c>
      <c r="E17" s="29" t="str">
        <f>IFERROR(IF(VLOOKUP(E$10,'Quadro Geral'!$D$10:$H$25,3,FALSE)='Matriz Objetivos x Projetos'!$B17,"P",IF(OR(VLOOKUP('Matriz Objetivos x Projetos'!E$10,'Quadro Geral'!$D$10:$H$25,4,FALSE)='Matriz Objetivos x Projetos'!$B17,VLOOKUP('Matriz Objetivos x Projetos'!E$10,'Quadro Geral'!$D$10:$H$19,5,FALSE)='Matriz Objetivos x Projetos'!$B17),"S","")),"")</f>
        <v/>
      </c>
      <c r="F17" s="29" t="str">
        <f>IFERROR(IF(VLOOKUP(F$10,'Quadro Geral'!$D$10:$H$25,3,FALSE)='Matriz Objetivos x Projetos'!$B17,"P",IF(OR(VLOOKUP('Matriz Objetivos x Projetos'!F$10,'Quadro Geral'!$D$10:$H$25,4,FALSE)='Matriz Objetivos x Projetos'!$B17,VLOOKUP('Matriz Objetivos x Projetos'!F$10,'Quadro Geral'!$D$10:$H$19,5,FALSE)='Matriz Objetivos x Projetos'!$B17),"S","")),"")</f>
        <v/>
      </c>
      <c r="G17" s="29" t="str">
        <f>IFERROR(IF(VLOOKUP(G$10,'Quadro Geral'!$D$10:$H$25,3,FALSE)='Matriz Objetivos x Projetos'!$B17,"P",IF(OR(VLOOKUP('Matriz Objetivos x Projetos'!G$10,'Quadro Geral'!$D$10:$H$25,4,FALSE)='Matriz Objetivos x Projetos'!$B17,VLOOKUP('Matriz Objetivos x Projetos'!G$10,'Quadro Geral'!$D$10:$H$19,5,FALSE)='Matriz Objetivos x Projetos'!$B17),"S","")),"")</f>
        <v/>
      </c>
      <c r="H17" s="29" t="str">
        <f>IFERROR(IF(VLOOKUP(H$10,'Quadro Geral'!$D$10:$H$25,3,FALSE)='Matriz Objetivos x Projetos'!$B17,"P",IF(OR(VLOOKUP('Matriz Objetivos x Projetos'!H$10,'Quadro Geral'!$D$10:$H$25,4,FALSE)='Matriz Objetivos x Projetos'!$B17,VLOOKUP('Matriz Objetivos x Projetos'!H$10,'Quadro Geral'!$D$10:$H$19,5,FALSE)='Matriz Objetivos x Projetos'!$B17),"S","")),"")</f>
        <v/>
      </c>
      <c r="I17" s="29" t="str">
        <f>IFERROR(IF(VLOOKUP(I$10,'Quadro Geral'!$D$10:$H$25,3,FALSE)='Matriz Objetivos x Projetos'!$B17,"P",IF(OR(VLOOKUP('Matriz Objetivos x Projetos'!I$10,'Quadro Geral'!$D$10:$H$25,4,FALSE)='Matriz Objetivos x Projetos'!$B17,VLOOKUP('Matriz Objetivos x Projetos'!I$10,'Quadro Geral'!$D$10:$H$19,5,FALSE)='Matriz Objetivos x Projetos'!$B17),"S","")),"")</f>
        <v/>
      </c>
      <c r="J17" s="29" t="str">
        <f>IFERROR(IF(VLOOKUP(J$10,'Quadro Geral'!$D$10:$H$25,3,FALSE)='Matriz Objetivos x Projetos'!$B17,"P",IF(OR(VLOOKUP('Matriz Objetivos x Projetos'!J$10,'Quadro Geral'!$D$10:$H$25,4,FALSE)='Matriz Objetivos x Projetos'!$B17,VLOOKUP('Matriz Objetivos x Projetos'!J$10,'Quadro Geral'!$D$10:$H$19,5,FALSE)='Matriz Objetivos x Projetos'!$B17),"S","")),"")</f>
        <v/>
      </c>
      <c r="K17" s="29" t="str">
        <f>IFERROR(IF(VLOOKUP(K$10,'Quadro Geral'!$D$10:$H$25,3,FALSE)='Matriz Objetivos x Projetos'!$B17,"P",IF(OR(VLOOKUP('Matriz Objetivos x Projetos'!K$10,'Quadro Geral'!$D$10:$H$25,4,FALSE)='Matriz Objetivos x Projetos'!$B17,VLOOKUP('Matriz Objetivos x Projetos'!K$10,'Quadro Geral'!$D$10:$H$19,5,FALSE)='Matriz Objetivos x Projetos'!$B17),"S","")),"")</f>
        <v/>
      </c>
      <c r="L17" s="27">
        <f t="shared" si="0"/>
        <v>0</v>
      </c>
      <c r="M17" s="25" t="str">
        <f t="shared" si="1"/>
        <v>Processos Internos</v>
      </c>
    </row>
    <row r="18" spans="1:13" ht="45" customHeight="1" x14ac:dyDescent="0.2">
      <c r="A18" s="454"/>
      <c r="B18" s="185" t="s">
        <v>15</v>
      </c>
      <c r="C18" s="29" t="str">
        <f>IFERROR(IF(VLOOKUP(C$10,'Quadro Geral'!$D$10:$H$25,3,FALSE)='Matriz Objetivos x Projetos'!$B18,"P",IF(OR(VLOOKUP('Matriz Objetivos x Projetos'!C$10,'Quadro Geral'!$D$10:$H$25,4,FALSE)='Matriz Objetivos x Projetos'!$B18,VLOOKUP('Matriz Objetivos x Projetos'!C$10,'Quadro Geral'!$D$10:$H$19,5,FALSE)='Matriz Objetivos x Projetos'!$B18),"S","")),"")</f>
        <v/>
      </c>
      <c r="D18" s="29" t="str">
        <f>IFERROR(IF(VLOOKUP(D$10,'Quadro Geral'!$D$10:$H$25,3,FALSE)='Matriz Objetivos x Projetos'!$B18,"P",IF(OR(VLOOKUP('Matriz Objetivos x Projetos'!D$10,'Quadro Geral'!$D$10:$H$25,4,FALSE)='Matriz Objetivos x Projetos'!$B18,VLOOKUP('Matriz Objetivos x Projetos'!D$10,'Quadro Geral'!$D$10:$H$19,5,FALSE)='Matriz Objetivos x Projetos'!$B18),"S","")),"")</f>
        <v/>
      </c>
      <c r="E18" s="29" t="str">
        <f>IFERROR(IF(VLOOKUP(E$10,'Quadro Geral'!$D$10:$H$25,3,FALSE)='Matriz Objetivos x Projetos'!$B18,"P",IF(OR(VLOOKUP('Matriz Objetivos x Projetos'!E$10,'Quadro Geral'!$D$10:$H$25,4,FALSE)='Matriz Objetivos x Projetos'!$B18,VLOOKUP('Matriz Objetivos x Projetos'!E$10,'Quadro Geral'!$D$10:$H$19,5,FALSE)='Matriz Objetivos x Projetos'!$B18),"S","")),"")</f>
        <v/>
      </c>
      <c r="F18" s="29" t="str">
        <f>IFERROR(IF(VLOOKUP(F$10,'Quadro Geral'!$D$10:$H$25,3,FALSE)='Matriz Objetivos x Projetos'!$B18,"P",IF(OR(VLOOKUP('Matriz Objetivos x Projetos'!F$10,'Quadro Geral'!$D$10:$H$25,4,FALSE)='Matriz Objetivos x Projetos'!$B18,VLOOKUP('Matriz Objetivos x Projetos'!F$10,'Quadro Geral'!$D$10:$H$19,5,FALSE)='Matriz Objetivos x Projetos'!$B18),"S","")),"")</f>
        <v/>
      </c>
      <c r="G18" s="29" t="str">
        <f>IFERROR(IF(VLOOKUP(G$10,'Quadro Geral'!$D$10:$H$25,3,FALSE)='Matriz Objetivos x Projetos'!$B18,"P",IF(OR(VLOOKUP('Matriz Objetivos x Projetos'!G$10,'Quadro Geral'!$D$10:$H$25,4,FALSE)='Matriz Objetivos x Projetos'!$B18,VLOOKUP('Matriz Objetivos x Projetos'!G$10,'Quadro Geral'!$D$10:$H$19,5,FALSE)='Matriz Objetivos x Projetos'!$B18),"S","")),"")</f>
        <v/>
      </c>
      <c r="H18" s="29" t="str">
        <f>IFERROR(IF(VLOOKUP(H$10,'Quadro Geral'!$D$10:$H$25,3,FALSE)='Matriz Objetivos x Projetos'!$B18,"P",IF(OR(VLOOKUP('Matriz Objetivos x Projetos'!H$10,'Quadro Geral'!$D$10:$H$25,4,FALSE)='Matriz Objetivos x Projetos'!$B18,VLOOKUP('Matriz Objetivos x Projetos'!H$10,'Quadro Geral'!$D$10:$H$19,5,FALSE)='Matriz Objetivos x Projetos'!$B18),"S","")),"")</f>
        <v/>
      </c>
      <c r="I18" s="29" t="str">
        <f>IFERROR(IF(VLOOKUP(I$10,'Quadro Geral'!$D$10:$H$25,3,FALSE)='Matriz Objetivos x Projetos'!$B18,"P",IF(OR(VLOOKUP('Matriz Objetivos x Projetos'!I$10,'Quadro Geral'!$D$10:$H$25,4,FALSE)='Matriz Objetivos x Projetos'!$B18,VLOOKUP('Matriz Objetivos x Projetos'!I$10,'Quadro Geral'!$D$10:$H$19,5,FALSE)='Matriz Objetivos x Projetos'!$B18),"S","")),"")</f>
        <v/>
      </c>
      <c r="J18" s="29" t="str">
        <f>IFERROR(IF(VLOOKUP(J$10,'Quadro Geral'!$D$10:$H$25,3,FALSE)='Matriz Objetivos x Projetos'!$B18,"P",IF(OR(VLOOKUP('Matriz Objetivos x Projetos'!J$10,'Quadro Geral'!$D$10:$H$25,4,FALSE)='Matriz Objetivos x Projetos'!$B18,VLOOKUP('Matriz Objetivos x Projetos'!J$10,'Quadro Geral'!$D$10:$H$19,5,FALSE)='Matriz Objetivos x Projetos'!$B18),"S","")),"")</f>
        <v/>
      </c>
      <c r="K18" s="29" t="str">
        <f>IFERROR(IF(VLOOKUP(K$10,'Quadro Geral'!$D$10:$H$25,3,FALSE)='Matriz Objetivos x Projetos'!$B18,"P",IF(OR(VLOOKUP('Matriz Objetivos x Projetos'!K$10,'Quadro Geral'!$D$10:$H$25,4,FALSE)='Matriz Objetivos x Projetos'!$B18,VLOOKUP('Matriz Objetivos x Projetos'!K$10,'Quadro Geral'!$D$10:$H$19,5,FALSE)='Matriz Objetivos x Projetos'!$B18),"S","")),"")</f>
        <v/>
      </c>
      <c r="L18" s="27">
        <f t="shared" si="0"/>
        <v>0</v>
      </c>
      <c r="M18" s="25" t="str">
        <f t="shared" si="1"/>
        <v>Processos Internos</v>
      </c>
    </row>
    <row r="19" spans="1:13" ht="45" customHeight="1" x14ac:dyDescent="0.2">
      <c r="A19" s="454"/>
      <c r="B19" s="185" t="s">
        <v>16</v>
      </c>
      <c r="C19" s="29" t="str">
        <f>IFERROR(IF(VLOOKUP(C$10,'Quadro Geral'!$D$10:$H$25,3,FALSE)='Matriz Objetivos x Projetos'!$B19,"P",IF(OR(VLOOKUP('Matriz Objetivos x Projetos'!C$10,'Quadro Geral'!$D$10:$H$25,4,FALSE)='Matriz Objetivos x Projetos'!$B19,VLOOKUP('Matriz Objetivos x Projetos'!C$10,'Quadro Geral'!$D$10:$H$19,5,FALSE)='Matriz Objetivos x Projetos'!$B19),"S","")),"")</f>
        <v/>
      </c>
      <c r="D19" s="29" t="str">
        <f>IFERROR(IF(VLOOKUP(D$10,'Quadro Geral'!$D$10:$H$25,3,FALSE)='Matriz Objetivos x Projetos'!$B19,"P",IF(OR(VLOOKUP('Matriz Objetivos x Projetos'!D$10,'Quadro Geral'!$D$10:$H$25,4,FALSE)='Matriz Objetivos x Projetos'!$B19,VLOOKUP('Matriz Objetivos x Projetos'!D$10,'Quadro Geral'!$D$10:$H$19,5,FALSE)='Matriz Objetivos x Projetos'!$B19),"S","")),"")</f>
        <v/>
      </c>
      <c r="E19" s="29" t="str">
        <f>IFERROR(IF(VLOOKUP(E$10,'Quadro Geral'!$D$10:$H$25,3,FALSE)='Matriz Objetivos x Projetos'!$B19,"P",IF(OR(VLOOKUP('Matriz Objetivos x Projetos'!E$10,'Quadro Geral'!$D$10:$H$25,4,FALSE)='Matriz Objetivos x Projetos'!$B19,VLOOKUP('Matriz Objetivos x Projetos'!E$10,'Quadro Geral'!$D$10:$H$19,5,FALSE)='Matriz Objetivos x Projetos'!$B19),"S","")),"")</f>
        <v/>
      </c>
      <c r="F19" s="29" t="str">
        <f>IFERROR(IF(VLOOKUP(F$10,'Quadro Geral'!$D$10:$H$25,3,FALSE)='Matriz Objetivos x Projetos'!$B19,"P",IF(OR(VLOOKUP('Matriz Objetivos x Projetos'!F$10,'Quadro Geral'!$D$10:$H$25,4,FALSE)='Matriz Objetivos x Projetos'!$B19,VLOOKUP('Matriz Objetivos x Projetos'!F$10,'Quadro Geral'!$D$10:$H$19,5,FALSE)='Matriz Objetivos x Projetos'!$B19),"S","")),"")</f>
        <v/>
      </c>
      <c r="G19" s="29" t="str">
        <f>IFERROR(IF(VLOOKUP(G$10,'Quadro Geral'!$D$10:$H$25,3,FALSE)='Matriz Objetivos x Projetos'!$B19,"P",IF(OR(VLOOKUP('Matriz Objetivos x Projetos'!G$10,'Quadro Geral'!$D$10:$H$25,4,FALSE)='Matriz Objetivos x Projetos'!$B19,VLOOKUP('Matriz Objetivos x Projetos'!G$10,'Quadro Geral'!$D$10:$H$19,5,FALSE)='Matriz Objetivos x Projetos'!$B19),"S","")),"")</f>
        <v/>
      </c>
      <c r="H19" s="29" t="str">
        <f>IFERROR(IF(VLOOKUP(H$10,'Quadro Geral'!$D$10:$H$25,3,FALSE)='Matriz Objetivos x Projetos'!$B19,"P",IF(OR(VLOOKUP('Matriz Objetivos x Projetos'!H$10,'Quadro Geral'!$D$10:$H$25,4,FALSE)='Matriz Objetivos x Projetos'!$B19,VLOOKUP('Matriz Objetivos x Projetos'!H$10,'Quadro Geral'!$D$10:$H$19,5,FALSE)='Matriz Objetivos x Projetos'!$B19),"S","")),"")</f>
        <v/>
      </c>
      <c r="I19" s="29" t="str">
        <f>IFERROR(IF(VLOOKUP(I$10,'Quadro Geral'!$D$10:$H$25,3,FALSE)='Matriz Objetivos x Projetos'!$B19,"P",IF(OR(VLOOKUP('Matriz Objetivos x Projetos'!I$10,'Quadro Geral'!$D$10:$H$25,4,FALSE)='Matriz Objetivos x Projetos'!$B19,VLOOKUP('Matriz Objetivos x Projetos'!I$10,'Quadro Geral'!$D$10:$H$19,5,FALSE)='Matriz Objetivos x Projetos'!$B19),"S","")),"")</f>
        <v/>
      </c>
      <c r="J19" s="29" t="str">
        <f>IFERROR(IF(VLOOKUP(J$10,'Quadro Geral'!$D$10:$H$25,3,FALSE)='Matriz Objetivos x Projetos'!$B19,"P",IF(OR(VLOOKUP('Matriz Objetivos x Projetos'!J$10,'Quadro Geral'!$D$10:$H$25,4,FALSE)='Matriz Objetivos x Projetos'!$B19,VLOOKUP('Matriz Objetivos x Projetos'!J$10,'Quadro Geral'!$D$10:$H$19,5,FALSE)='Matriz Objetivos x Projetos'!$B19),"S","")),"")</f>
        <v/>
      </c>
      <c r="K19" s="29" t="str">
        <f>IFERROR(IF(VLOOKUP(K$10,'Quadro Geral'!$D$10:$H$25,3,FALSE)='Matriz Objetivos x Projetos'!$B19,"P",IF(OR(VLOOKUP('Matriz Objetivos x Projetos'!K$10,'Quadro Geral'!$D$10:$H$25,4,FALSE)='Matriz Objetivos x Projetos'!$B19,VLOOKUP('Matriz Objetivos x Projetos'!K$10,'Quadro Geral'!$D$10:$H$19,5,FALSE)='Matriz Objetivos x Projetos'!$B19),"S","")),"")</f>
        <v/>
      </c>
      <c r="L19" s="27">
        <f t="shared" si="0"/>
        <v>0</v>
      </c>
      <c r="M19" s="25" t="str">
        <f t="shared" si="1"/>
        <v>Processos Internos</v>
      </c>
    </row>
    <row r="20" spans="1:13" ht="45" customHeight="1" x14ac:dyDescent="0.2">
      <c r="A20" s="454"/>
      <c r="B20" s="185" t="s">
        <v>17</v>
      </c>
      <c r="C20" s="29" t="str">
        <f>IFERROR(IF(VLOOKUP(C$10,'Quadro Geral'!$D$10:$H$25,3,FALSE)='Matriz Objetivos x Projetos'!$B20,"P",IF(OR(VLOOKUP('Matriz Objetivos x Projetos'!C$10,'Quadro Geral'!$D$10:$H$25,4,FALSE)='Matriz Objetivos x Projetos'!$B20,VLOOKUP('Matriz Objetivos x Projetos'!C$10,'Quadro Geral'!$D$10:$H$19,5,FALSE)='Matriz Objetivos x Projetos'!$B20),"S","")),"")</f>
        <v/>
      </c>
      <c r="D20" s="29" t="str">
        <f>IFERROR(IF(VLOOKUP(D$10,'Quadro Geral'!$D$10:$H$25,3,FALSE)='Matriz Objetivos x Projetos'!$B20,"P",IF(OR(VLOOKUP('Matriz Objetivos x Projetos'!D$10,'Quadro Geral'!$D$10:$H$25,4,FALSE)='Matriz Objetivos x Projetos'!$B20,VLOOKUP('Matriz Objetivos x Projetos'!D$10,'Quadro Geral'!$D$10:$H$19,5,FALSE)='Matriz Objetivos x Projetos'!$B20),"S","")),"")</f>
        <v/>
      </c>
      <c r="E20" s="29" t="str">
        <f>IFERROR(IF(VLOOKUP(E$10,'Quadro Geral'!$D$10:$H$25,3,FALSE)='Matriz Objetivos x Projetos'!$B20,"P",IF(OR(VLOOKUP('Matriz Objetivos x Projetos'!E$10,'Quadro Geral'!$D$10:$H$25,4,FALSE)='Matriz Objetivos x Projetos'!$B20,VLOOKUP('Matriz Objetivos x Projetos'!E$10,'Quadro Geral'!$D$10:$H$19,5,FALSE)='Matriz Objetivos x Projetos'!$B20),"S","")),"")</f>
        <v/>
      </c>
      <c r="F20" s="29" t="str">
        <f>IFERROR(IF(VLOOKUP(F$10,'Quadro Geral'!$D$10:$H$25,3,FALSE)='Matriz Objetivos x Projetos'!$B20,"P",IF(OR(VLOOKUP('Matriz Objetivos x Projetos'!F$10,'Quadro Geral'!$D$10:$H$25,4,FALSE)='Matriz Objetivos x Projetos'!$B20,VLOOKUP('Matriz Objetivos x Projetos'!F$10,'Quadro Geral'!$D$10:$H$19,5,FALSE)='Matriz Objetivos x Projetos'!$B20),"S","")),"")</f>
        <v/>
      </c>
      <c r="G20" s="29" t="str">
        <f>IFERROR(IF(VLOOKUP(G$10,'Quadro Geral'!$D$10:$H$25,3,FALSE)='Matriz Objetivos x Projetos'!$B20,"P",IF(OR(VLOOKUP('Matriz Objetivos x Projetos'!G$10,'Quadro Geral'!$D$10:$H$25,4,FALSE)='Matriz Objetivos x Projetos'!$B20,VLOOKUP('Matriz Objetivos x Projetos'!G$10,'Quadro Geral'!$D$10:$H$19,5,FALSE)='Matriz Objetivos x Projetos'!$B20),"S","")),"")</f>
        <v/>
      </c>
      <c r="H20" s="29" t="str">
        <f>IFERROR(IF(VLOOKUP(H$10,'Quadro Geral'!$D$10:$H$25,3,FALSE)='Matriz Objetivos x Projetos'!$B20,"P",IF(OR(VLOOKUP('Matriz Objetivos x Projetos'!H$10,'Quadro Geral'!$D$10:$H$25,4,FALSE)='Matriz Objetivos x Projetos'!$B20,VLOOKUP('Matriz Objetivos x Projetos'!H$10,'Quadro Geral'!$D$10:$H$19,5,FALSE)='Matriz Objetivos x Projetos'!$B20),"S","")),"")</f>
        <v/>
      </c>
      <c r="I20" s="29" t="str">
        <f>IFERROR(IF(VLOOKUP(I$10,'Quadro Geral'!$D$10:$H$25,3,FALSE)='Matriz Objetivos x Projetos'!$B20,"P",IF(OR(VLOOKUP('Matriz Objetivos x Projetos'!I$10,'Quadro Geral'!$D$10:$H$25,4,FALSE)='Matriz Objetivos x Projetos'!$B20,VLOOKUP('Matriz Objetivos x Projetos'!I$10,'Quadro Geral'!$D$10:$H$19,5,FALSE)='Matriz Objetivos x Projetos'!$B20),"S","")),"")</f>
        <v>P</v>
      </c>
      <c r="J20" s="29" t="str">
        <f>IFERROR(IF(VLOOKUP(J$10,'Quadro Geral'!$D$10:$H$25,3,FALSE)='Matriz Objetivos x Projetos'!$B20,"P",IF(OR(VLOOKUP('Matriz Objetivos x Projetos'!J$10,'Quadro Geral'!$D$10:$H$25,4,FALSE)='Matriz Objetivos x Projetos'!$B20,VLOOKUP('Matriz Objetivos x Projetos'!J$10,'Quadro Geral'!$D$10:$H$19,5,FALSE)='Matriz Objetivos x Projetos'!$B20),"S","")),"")</f>
        <v/>
      </c>
      <c r="K20" s="29" t="str">
        <f>IFERROR(IF(VLOOKUP(K$10,'Quadro Geral'!$D$10:$H$25,3,FALSE)='Matriz Objetivos x Projetos'!$B20,"P",IF(OR(VLOOKUP('Matriz Objetivos x Projetos'!K$10,'Quadro Geral'!$D$10:$H$25,4,FALSE)='Matriz Objetivos x Projetos'!$B20,VLOOKUP('Matriz Objetivos x Projetos'!K$10,'Quadro Geral'!$D$10:$H$19,5,FALSE)='Matriz Objetivos x Projetos'!$B20),"S","")),"")</f>
        <v/>
      </c>
      <c r="L20" s="27">
        <f t="shared" si="0"/>
        <v>0</v>
      </c>
      <c r="M20" s="25" t="str">
        <f t="shared" si="1"/>
        <v>Processos Internos</v>
      </c>
    </row>
    <row r="21" spans="1:13" ht="45" customHeight="1" x14ac:dyDescent="0.2">
      <c r="A21" s="454"/>
      <c r="B21" s="185" t="s">
        <v>18</v>
      </c>
      <c r="C21" s="29" t="str">
        <f>IFERROR(IF(VLOOKUP(C$10,'Quadro Geral'!$D$10:$H$25,3,FALSE)='Matriz Objetivos x Projetos'!$B21,"P",IF(OR(VLOOKUP('Matriz Objetivos x Projetos'!C$10,'Quadro Geral'!$D$10:$H$25,4,FALSE)='Matriz Objetivos x Projetos'!$B21,VLOOKUP('Matriz Objetivos x Projetos'!C$10,'Quadro Geral'!$D$10:$H$19,5,FALSE)='Matriz Objetivos x Projetos'!$B21),"S","")),"")</f>
        <v/>
      </c>
      <c r="D21" s="29" t="str">
        <f>IFERROR(IF(VLOOKUP(D$10,'Quadro Geral'!$D$10:$H$25,3,FALSE)='Matriz Objetivos x Projetos'!$B21,"P",IF(OR(VLOOKUP('Matriz Objetivos x Projetos'!D$10,'Quadro Geral'!$D$10:$H$25,4,FALSE)='Matriz Objetivos x Projetos'!$B21,VLOOKUP('Matriz Objetivos x Projetos'!D$10,'Quadro Geral'!$D$10:$H$19,5,FALSE)='Matriz Objetivos x Projetos'!$B21),"S","")),"")</f>
        <v/>
      </c>
      <c r="E21" s="29" t="str">
        <f>IFERROR(IF(VLOOKUP(E$10,'Quadro Geral'!$D$10:$H$25,3,FALSE)='Matriz Objetivos x Projetos'!$B21,"P",IF(OR(VLOOKUP('Matriz Objetivos x Projetos'!E$10,'Quadro Geral'!$D$10:$H$25,4,FALSE)='Matriz Objetivos x Projetos'!$B21,VLOOKUP('Matriz Objetivos x Projetos'!E$10,'Quadro Geral'!$D$10:$H$19,5,FALSE)='Matriz Objetivos x Projetos'!$B21),"S","")),"")</f>
        <v/>
      </c>
      <c r="F21" s="29" t="str">
        <f>IFERROR(IF(VLOOKUP(F$10,'Quadro Geral'!$D$10:$H$25,3,FALSE)='Matriz Objetivos x Projetos'!$B21,"P",IF(OR(VLOOKUP('Matriz Objetivos x Projetos'!F$10,'Quadro Geral'!$D$10:$H$25,4,FALSE)='Matriz Objetivos x Projetos'!$B21,VLOOKUP('Matriz Objetivos x Projetos'!F$10,'Quadro Geral'!$D$10:$H$19,5,FALSE)='Matriz Objetivos x Projetos'!$B21),"S","")),"")</f>
        <v/>
      </c>
      <c r="G21" s="29" t="str">
        <f>IFERROR(IF(VLOOKUP(G$10,'Quadro Geral'!$D$10:$H$25,3,FALSE)='Matriz Objetivos x Projetos'!$B21,"P",IF(OR(VLOOKUP('Matriz Objetivos x Projetos'!G$10,'Quadro Geral'!$D$10:$H$25,4,FALSE)='Matriz Objetivos x Projetos'!$B21,VLOOKUP('Matriz Objetivos x Projetos'!G$10,'Quadro Geral'!$D$10:$H$19,5,FALSE)='Matriz Objetivos x Projetos'!$B21),"S","")),"")</f>
        <v/>
      </c>
      <c r="H21" s="29" t="str">
        <f>IFERROR(IF(VLOOKUP(H$10,'Quadro Geral'!$D$10:$H$25,3,FALSE)='Matriz Objetivos x Projetos'!$B21,"P",IF(OR(VLOOKUP('Matriz Objetivos x Projetos'!H$10,'Quadro Geral'!$D$10:$H$25,4,FALSE)='Matriz Objetivos x Projetos'!$B21,VLOOKUP('Matriz Objetivos x Projetos'!H$10,'Quadro Geral'!$D$10:$H$19,5,FALSE)='Matriz Objetivos x Projetos'!$B21),"S","")),"")</f>
        <v/>
      </c>
      <c r="I21" s="29" t="str">
        <f>IFERROR(IF(VLOOKUP(I$10,'Quadro Geral'!$D$10:$H$25,3,FALSE)='Matriz Objetivos x Projetos'!$B21,"P",IF(OR(VLOOKUP('Matriz Objetivos x Projetos'!I$10,'Quadro Geral'!$D$10:$H$25,4,FALSE)='Matriz Objetivos x Projetos'!$B21,VLOOKUP('Matriz Objetivos x Projetos'!I$10,'Quadro Geral'!$D$10:$H$19,5,FALSE)='Matriz Objetivos x Projetos'!$B21),"S","")),"")</f>
        <v/>
      </c>
      <c r="J21" s="29" t="str">
        <f>IFERROR(IF(VLOOKUP(J$10,'Quadro Geral'!$D$10:$H$25,3,FALSE)='Matriz Objetivos x Projetos'!$B21,"P",IF(OR(VLOOKUP('Matriz Objetivos x Projetos'!J$10,'Quadro Geral'!$D$10:$H$25,4,FALSE)='Matriz Objetivos x Projetos'!$B21,VLOOKUP('Matriz Objetivos x Projetos'!J$10,'Quadro Geral'!$D$10:$H$19,5,FALSE)='Matriz Objetivos x Projetos'!$B21),"S","")),"")</f>
        <v/>
      </c>
      <c r="K21" s="29" t="str">
        <f>IFERROR(IF(VLOOKUP(K$10,'Quadro Geral'!$D$10:$H$25,3,FALSE)='Matriz Objetivos x Projetos'!$B21,"P",IF(OR(VLOOKUP('Matriz Objetivos x Projetos'!K$10,'Quadro Geral'!$D$10:$H$25,4,FALSE)='Matriz Objetivos x Projetos'!$B21,VLOOKUP('Matriz Objetivos x Projetos'!K$10,'Quadro Geral'!$D$10:$H$19,5,FALSE)='Matriz Objetivos x Projetos'!$B21),"S","")),"")</f>
        <v/>
      </c>
      <c r="L21" s="27">
        <f t="shared" si="0"/>
        <v>0</v>
      </c>
      <c r="M21" s="25" t="str">
        <f t="shared" si="1"/>
        <v>Processos Internos</v>
      </c>
    </row>
    <row r="22" spans="1:13" s="28" customFormat="1" ht="45" customHeight="1" x14ac:dyDescent="0.2">
      <c r="A22" s="454"/>
      <c r="B22" s="185" t="s">
        <v>19</v>
      </c>
      <c r="C22" s="29" t="str">
        <f>IFERROR(IF(VLOOKUP(C$10,'Quadro Geral'!$D$10:$H$25,3,FALSE)='Matriz Objetivos x Projetos'!$B22,"P",IF(OR(VLOOKUP('Matriz Objetivos x Projetos'!C$10,'Quadro Geral'!$D$10:$H$25,4,FALSE)='Matriz Objetivos x Projetos'!$B22,VLOOKUP('Matriz Objetivos x Projetos'!C$10,'Quadro Geral'!$D$10:$H$19,5,FALSE)='Matriz Objetivos x Projetos'!$B22),"S","")),"")</f>
        <v/>
      </c>
      <c r="D22" s="29" t="str">
        <f>IFERROR(IF(VLOOKUP(D$10,'Quadro Geral'!$D$10:$H$25,3,FALSE)='Matriz Objetivos x Projetos'!$B22,"P",IF(OR(VLOOKUP('Matriz Objetivos x Projetos'!D$10,'Quadro Geral'!$D$10:$H$25,4,FALSE)='Matriz Objetivos x Projetos'!$B22,VLOOKUP('Matriz Objetivos x Projetos'!D$10,'Quadro Geral'!$D$10:$H$19,5,FALSE)='Matriz Objetivos x Projetos'!$B22),"S","")),"")</f>
        <v/>
      </c>
      <c r="E22" s="29" t="str">
        <f>IFERROR(IF(VLOOKUP(E$10,'Quadro Geral'!$D$10:$H$25,3,FALSE)='Matriz Objetivos x Projetos'!$B22,"P",IF(OR(VLOOKUP('Matriz Objetivos x Projetos'!E$10,'Quadro Geral'!$D$10:$H$25,4,FALSE)='Matriz Objetivos x Projetos'!$B22,VLOOKUP('Matriz Objetivos x Projetos'!E$10,'Quadro Geral'!$D$10:$H$19,5,FALSE)='Matriz Objetivos x Projetos'!$B22),"S","")),"")</f>
        <v/>
      </c>
      <c r="F22" s="29" t="str">
        <f>IFERROR(IF(VLOOKUP(F$10,'Quadro Geral'!$D$10:$H$25,3,FALSE)='Matriz Objetivos x Projetos'!$B22,"P",IF(OR(VLOOKUP('Matriz Objetivos x Projetos'!F$10,'Quadro Geral'!$D$10:$H$25,4,FALSE)='Matriz Objetivos x Projetos'!$B22,VLOOKUP('Matriz Objetivos x Projetos'!F$10,'Quadro Geral'!$D$10:$H$19,5,FALSE)='Matriz Objetivos x Projetos'!$B22),"S","")),"")</f>
        <v/>
      </c>
      <c r="G22" s="29" t="str">
        <f>IFERROR(IF(VLOOKUP(G$10,'Quadro Geral'!$D$10:$H$25,3,FALSE)='Matriz Objetivos x Projetos'!$B22,"P",IF(OR(VLOOKUP('Matriz Objetivos x Projetos'!G$10,'Quadro Geral'!$D$10:$H$25,4,FALSE)='Matriz Objetivos x Projetos'!$B22,VLOOKUP('Matriz Objetivos x Projetos'!G$10,'Quadro Geral'!$D$10:$H$19,5,FALSE)='Matriz Objetivos x Projetos'!$B22),"S","")),"")</f>
        <v/>
      </c>
      <c r="H22" s="29" t="str">
        <f>IFERROR(IF(VLOOKUP(H$10,'Quadro Geral'!$D$10:$H$25,3,FALSE)='Matriz Objetivos x Projetos'!$B22,"P",IF(OR(VLOOKUP('Matriz Objetivos x Projetos'!H$10,'Quadro Geral'!$D$10:$H$25,4,FALSE)='Matriz Objetivos x Projetos'!$B22,VLOOKUP('Matriz Objetivos x Projetos'!H$10,'Quadro Geral'!$D$10:$H$19,5,FALSE)='Matriz Objetivos x Projetos'!$B22),"S","")),"")</f>
        <v/>
      </c>
      <c r="I22" s="29" t="str">
        <f>IFERROR(IF(VLOOKUP(I$10,'Quadro Geral'!$D$10:$H$25,3,FALSE)='Matriz Objetivos x Projetos'!$B22,"P",IF(OR(VLOOKUP('Matriz Objetivos x Projetos'!I$10,'Quadro Geral'!$D$10:$H$25,4,FALSE)='Matriz Objetivos x Projetos'!$B22,VLOOKUP('Matriz Objetivos x Projetos'!I$10,'Quadro Geral'!$D$10:$H$19,5,FALSE)='Matriz Objetivos x Projetos'!$B22),"S","")),"")</f>
        <v/>
      </c>
      <c r="J22" s="29" t="str">
        <f>IFERROR(IF(VLOOKUP(J$10,'Quadro Geral'!$D$10:$H$25,3,FALSE)='Matriz Objetivos x Projetos'!$B22,"P",IF(OR(VLOOKUP('Matriz Objetivos x Projetos'!J$10,'Quadro Geral'!$D$10:$H$25,4,FALSE)='Matriz Objetivos x Projetos'!$B22,VLOOKUP('Matriz Objetivos x Projetos'!J$10,'Quadro Geral'!$D$10:$H$19,5,FALSE)='Matriz Objetivos x Projetos'!$B22),"S","")),"")</f>
        <v/>
      </c>
      <c r="K22" s="29" t="str">
        <f>IFERROR(IF(VLOOKUP(K$10,'Quadro Geral'!$D$10:$H$25,3,FALSE)='Matriz Objetivos x Projetos'!$B22,"P",IF(OR(VLOOKUP('Matriz Objetivos x Projetos'!K$10,'Quadro Geral'!$D$10:$H$25,4,FALSE)='Matriz Objetivos x Projetos'!$B22,VLOOKUP('Matriz Objetivos x Projetos'!K$10,'Quadro Geral'!$D$10:$H$19,5,FALSE)='Matriz Objetivos x Projetos'!$B22),"S","")),"")</f>
        <v>P</v>
      </c>
      <c r="L22" s="27">
        <f t="shared" si="0"/>
        <v>0</v>
      </c>
      <c r="M22" s="25" t="str">
        <f t="shared" si="1"/>
        <v>Processos Internos</v>
      </c>
    </row>
    <row r="23" spans="1:13" ht="45" customHeight="1" x14ac:dyDescent="0.2">
      <c r="A23" s="454"/>
      <c r="B23" s="185" t="s">
        <v>20</v>
      </c>
      <c r="C23" s="29" t="str">
        <f>IFERROR(IF(VLOOKUP(C$10,'Quadro Geral'!$D$10:$H$25,3,FALSE)='Matriz Objetivos x Projetos'!$B23,"P",IF(OR(VLOOKUP('Matriz Objetivos x Projetos'!C$10,'Quadro Geral'!$D$10:$H$25,4,FALSE)='Matriz Objetivos x Projetos'!$B23,VLOOKUP('Matriz Objetivos x Projetos'!C$10,'Quadro Geral'!$D$10:$H$19,5,FALSE)='Matriz Objetivos x Projetos'!$B23),"S","")),"")</f>
        <v>P</v>
      </c>
      <c r="D23" s="29" t="str">
        <f>IFERROR(IF(VLOOKUP(D$10,'Quadro Geral'!$D$10:$H$25,3,FALSE)='Matriz Objetivos x Projetos'!$B23,"P",IF(OR(VLOOKUP('Matriz Objetivos x Projetos'!D$10,'Quadro Geral'!$D$10:$H$25,4,FALSE)='Matriz Objetivos x Projetos'!$B23,VLOOKUP('Matriz Objetivos x Projetos'!D$10,'Quadro Geral'!$D$10:$H$19,5,FALSE)='Matriz Objetivos x Projetos'!$B23),"S","")),"")</f>
        <v/>
      </c>
      <c r="E23" s="29" t="str">
        <f>IFERROR(IF(VLOOKUP(E$10,'Quadro Geral'!$D$10:$H$25,3,FALSE)='Matriz Objetivos x Projetos'!$B23,"P",IF(OR(VLOOKUP('Matriz Objetivos x Projetos'!E$10,'Quadro Geral'!$D$10:$H$25,4,FALSE)='Matriz Objetivos x Projetos'!$B23,VLOOKUP('Matriz Objetivos x Projetos'!E$10,'Quadro Geral'!$D$10:$H$19,5,FALSE)='Matriz Objetivos x Projetos'!$B23),"S","")),"")</f>
        <v/>
      </c>
      <c r="F23" s="29" t="str">
        <f>IFERROR(IF(VLOOKUP(F$10,'Quadro Geral'!$D$10:$H$25,3,FALSE)='Matriz Objetivos x Projetos'!$B23,"P",IF(OR(VLOOKUP('Matriz Objetivos x Projetos'!F$10,'Quadro Geral'!$D$10:$H$25,4,FALSE)='Matriz Objetivos x Projetos'!$B23,VLOOKUP('Matriz Objetivos x Projetos'!F$10,'Quadro Geral'!$D$10:$H$19,5,FALSE)='Matriz Objetivos x Projetos'!$B23),"S","")),"")</f>
        <v>P</v>
      </c>
      <c r="G23" s="29" t="str">
        <f>IFERROR(IF(VLOOKUP(G$10,'Quadro Geral'!$D$10:$H$25,3,FALSE)='Matriz Objetivos x Projetos'!$B23,"P",IF(OR(VLOOKUP('Matriz Objetivos x Projetos'!G$10,'Quadro Geral'!$D$10:$H$25,4,FALSE)='Matriz Objetivos x Projetos'!$B23,VLOOKUP('Matriz Objetivos x Projetos'!G$10,'Quadro Geral'!$D$10:$H$19,5,FALSE)='Matriz Objetivos x Projetos'!$B23),"S","")),"")</f>
        <v>S</v>
      </c>
      <c r="H23" s="29" t="str">
        <f>IFERROR(IF(VLOOKUP(H$10,'Quadro Geral'!$D$10:$H$25,3,FALSE)='Matriz Objetivos x Projetos'!$B23,"P",IF(OR(VLOOKUP('Matriz Objetivos x Projetos'!H$10,'Quadro Geral'!$D$10:$H$25,4,FALSE)='Matriz Objetivos x Projetos'!$B23,VLOOKUP('Matriz Objetivos x Projetos'!H$10,'Quadro Geral'!$D$10:$H$19,5,FALSE)='Matriz Objetivos x Projetos'!$B23),"S","")),"")</f>
        <v/>
      </c>
      <c r="I23" s="29" t="str">
        <f>IFERROR(IF(VLOOKUP(I$10,'Quadro Geral'!$D$10:$H$25,3,FALSE)='Matriz Objetivos x Projetos'!$B23,"P",IF(OR(VLOOKUP('Matriz Objetivos x Projetos'!I$10,'Quadro Geral'!$D$10:$H$25,4,FALSE)='Matriz Objetivos x Projetos'!$B23,VLOOKUP('Matriz Objetivos x Projetos'!I$10,'Quadro Geral'!$D$10:$H$19,5,FALSE)='Matriz Objetivos x Projetos'!$B23),"S","")),"")</f>
        <v/>
      </c>
      <c r="J23" s="29" t="str">
        <f>IFERROR(IF(VLOOKUP(J$10,'Quadro Geral'!$D$10:$H$25,3,FALSE)='Matriz Objetivos x Projetos'!$B23,"P",IF(OR(VLOOKUP('Matriz Objetivos x Projetos'!J$10,'Quadro Geral'!$D$10:$H$25,4,FALSE)='Matriz Objetivos x Projetos'!$B23,VLOOKUP('Matriz Objetivos x Projetos'!J$10,'Quadro Geral'!$D$10:$H$19,5,FALSE)='Matriz Objetivos x Projetos'!$B23),"S","")),"")</f>
        <v/>
      </c>
      <c r="K23" s="29" t="str">
        <f>IFERROR(IF(VLOOKUP(K$10,'Quadro Geral'!$D$10:$H$25,3,FALSE)='Matriz Objetivos x Projetos'!$B23,"P",IF(OR(VLOOKUP('Matriz Objetivos x Projetos'!K$10,'Quadro Geral'!$D$10:$H$25,4,FALSE)='Matriz Objetivos x Projetos'!$B23,VLOOKUP('Matriz Objetivos x Projetos'!K$10,'Quadro Geral'!$D$10:$H$19,5,FALSE)='Matriz Objetivos x Projetos'!$B23),"S","")),"")</f>
        <v/>
      </c>
      <c r="L23" s="27">
        <f t="shared" si="0"/>
        <v>0</v>
      </c>
      <c r="M23" s="25" t="str">
        <f t="shared" si="1"/>
        <v>Processos Internos</v>
      </c>
    </row>
    <row r="24" spans="1:13" ht="45" customHeight="1" x14ac:dyDescent="0.2">
      <c r="A24" s="455"/>
      <c r="B24" s="185" t="s">
        <v>21</v>
      </c>
      <c r="C24" s="29" t="str">
        <f>IFERROR(IF(VLOOKUP(C$10,'Quadro Geral'!$D$10:$H$25,3,FALSE)='Matriz Objetivos x Projetos'!$B24,"P",IF(OR(VLOOKUP('Matriz Objetivos x Projetos'!C$10,'Quadro Geral'!$D$10:$H$25,4,FALSE)='Matriz Objetivos x Projetos'!$B24,VLOOKUP('Matriz Objetivos x Projetos'!C$10,'Quadro Geral'!$D$10:$H$19,5,FALSE)='Matriz Objetivos x Projetos'!$B24),"S","")),"")</f>
        <v/>
      </c>
      <c r="D24" s="29" t="str">
        <f>IFERROR(IF(VLOOKUP(D$10,'Quadro Geral'!$D$10:$H$25,3,FALSE)='Matriz Objetivos x Projetos'!$B24,"P",IF(OR(VLOOKUP('Matriz Objetivos x Projetos'!D$10,'Quadro Geral'!$D$10:$H$25,4,FALSE)='Matriz Objetivos x Projetos'!$B24,VLOOKUP('Matriz Objetivos x Projetos'!D$10,'Quadro Geral'!$D$10:$H$19,5,FALSE)='Matriz Objetivos x Projetos'!$B24),"S","")),"")</f>
        <v/>
      </c>
      <c r="E24" s="29" t="str">
        <f>IFERROR(IF(VLOOKUP(E$10,'Quadro Geral'!$D$10:$H$25,3,FALSE)='Matriz Objetivos x Projetos'!$B24,"P",IF(OR(VLOOKUP('Matriz Objetivos x Projetos'!E$10,'Quadro Geral'!$D$10:$H$25,4,FALSE)='Matriz Objetivos x Projetos'!$B24,VLOOKUP('Matriz Objetivos x Projetos'!E$10,'Quadro Geral'!$D$10:$H$19,5,FALSE)='Matriz Objetivos x Projetos'!$B24),"S","")),"")</f>
        <v>S</v>
      </c>
      <c r="F24" s="29" t="str">
        <f>IFERROR(IF(VLOOKUP(F$10,'Quadro Geral'!$D$10:$H$25,3,FALSE)='Matriz Objetivos x Projetos'!$B24,"P",IF(OR(VLOOKUP('Matriz Objetivos x Projetos'!F$10,'Quadro Geral'!$D$10:$H$25,4,FALSE)='Matriz Objetivos x Projetos'!$B24,VLOOKUP('Matriz Objetivos x Projetos'!F$10,'Quadro Geral'!$D$10:$H$19,5,FALSE)='Matriz Objetivos x Projetos'!$B24),"S","")),"")</f>
        <v/>
      </c>
      <c r="G24" s="29" t="str">
        <f>IFERROR(IF(VLOOKUP(G$10,'Quadro Geral'!$D$10:$H$25,3,FALSE)='Matriz Objetivos x Projetos'!$B24,"P",IF(OR(VLOOKUP('Matriz Objetivos x Projetos'!G$10,'Quadro Geral'!$D$10:$H$25,4,FALSE)='Matriz Objetivos x Projetos'!$B24,VLOOKUP('Matriz Objetivos x Projetos'!G$10,'Quadro Geral'!$D$10:$H$19,5,FALSE)='Matriz Objetivos x Projetos'!$B24),"S","")),"")</f>
        <v>P</v>
      </c>
      <c r="H24" s="29" t="str">
        <f>IFERROR(IF(VLOOKUP(H$10,'Quadro Geral'!$D$10:$H$25,3,FALSE)='Matriz Objetivos x Projetos'!$B24,"P",IF(OR(VLOOKUP('Matriz Objetivos x Projetos'!H$10,'Quadro Geral'!$D$10:$H$25,4,FALSE)='Matriz Objetivos x Projetos'!$B24,VLOOKUP('Matriz Objetivos x Projetos'!H$10,'Quadro Geral'!$D$10:$H$19,5,FALSE)='Matriz Objetivos x Projetos'!$B24),"S","")),"")</f>
        <v>S</v>
      </c>
      <c r="I24" s="29" t="str">
        <f>IFERROR(IF(VLOOKUP(I$10,'Quadro Geral'!$D$10:$H$25,3,FALSE)='Matriz Objetivos x Projetos'!$B24,"P",IF(OR(VLOOKUP('Matriz Objetivos x Projetos'!I$10,'Quadro Geral'!$D$10:$H$25,4,FALSE)='Matriz Objetivos x Projetos'!$B24,VLOOKUP('Matriz Objetivos x Projetos'!I$10,'Quadro Geral'!$D$10:$H$19,5,FALSE)='Matriz Objetivos x Projetos'!$B24),"S","")),"")</f>
        <v/>
      </c>
      <c r="J24" s="29" t="str">
        <f>IFERROR(IF(VLOOKUP(J$10,'Quadro Geral'!$D$10:$H$25,3,FALSE)='Matriz Objetivos x Projetos'!$B24,"P",IF(OR(VLOOKUP('Matriz Objetivos x Projetos'!J$10,'Quadro Geral'!$D$10:$H$25,4,FALSE)='Matriz Objetivos x Projetos'!$B24,VLOOKUP('Matriz Objetivos x Projetos'!J$10,'Quadro Geral'!$D$10:$H$19,5,FALSE)='Matriz Objetivos x Projetos'!$B24),"S","")),"")</f>
        <v/>
      </c>
      <c r="K24" s="29" t="str">
        <f>IFERROR(IF(VLOOKUP(K$10,'Quadro Geral'!$D$10:$H$25,3,FALSE)='Matriz Objetivos x Projetos'!$B24,"P",IF(OR(VLOOKUP('Matriz Objetivos x Projetos'!K$10,'Quadro Geral'!$D$10:$H$25,4,FALSE)='Matriz Objetivos x Projetos'!$B24,VLOOKUP('Matriz Objetivos x Projetos'!K$10,'Quadro Geral'!$D$10:$H$19,5,FALSE)='Matriz Objetivos x Projetos'!$B24),"S","")),"")</f>
        <v/>
      </c>
      <c r="L24" s="27">
        <f t="shared" si="0"/>
        <v>0</v>
      </c>
      <c r="M24" s="25" t="str">
        <f t="shared" si="1"/>
        <v>Processos Internos</v>
      </c>
    </row>
    <row r="25" spans="1:13" ht="45" customHeight="1" x14ac:dyDescent="0.2">
      <c r="A25" s="188" t="s">
        <v>22</v>
      </c>
      <c r="B25" s="185" t="s">
        <v>23</v>
      </c>
      <c r="C25" s="29" t="str">
        <f>IFERROR(IF(VLOOKUP(C$10,'Quadro Geral'!$D$10:$H$25,3,FALSE)='Matriz Objetivos x Projetos'!$B25,"P",IF(OR(VLOOKUP('Matriz Objetivos x Projetos'!C$10,'Quadro Geral'!$D$10:$H$25,4,FALSE)='Matriz Objetivos x Projetos'!$B25,VLOOKUP('Matriz Objetivos x Projetos'!C$10,'Quadro Geral'!$D$10:$H$19,5,FALSE)='Matriz Objetivos x Projetos'!$B25),"S","")),"")</f>
        <v/>
      </c>
      <c r="D25" s="29" t="str">
        <f>IFERROR(IF(VLOOKUP(D$10,'Quadro Geral'!$D$10:$H$25,3,FALSE)='Matriz Objetivos x Projetos'!$B25,"P",IF(OR(VLOOKUP('Matriz Objetivos x Projetos'!D$10,'Quadro Geral'!$D$10:$H$25,4,FALSE)='Matriz Objetivos x Projetos'!$B25,VLOOKUP('Matriz Objetivos x Projetos'!D$10,'Quadro Geral'!$D$10:$H$19,5,FALSE)='Matriz Objetivos x Projetos'!$B25),"S","")),"")</f>
        <v/>
      </c>
      <c r="E25" s="29" t="str">
        <f>IFERROR(IF(VLOOKUP(E$10,'Quadro Geral'!$D$10:$H$25,3,FALSE)='Matriz Objetivos x Projetos'!$B25,"P",IF(OR(VLOOKUP('Matriz Objetivos x Projetos'!E$10,'Quadro Geral'!$D$10:$H$25,4,FALSE)='Matriz Objetivos x Projetos'!$B25,VLOOKUP('Matriz Objetivos x Projetos'!E$10,'Quadro Geral'!$D$10:$H$19,5,FALSE)='Matriz Objetivos x Projetos'!$B25),"S","")),"")</f>
        <v/>
      </c>
      <c r="F25" s="29" t="str">
        <f>IFERROR(IF(VLOOKUP(F$10,'Quadro Geral'!$D$10:$H$25,3,FALSE)='Matriz Objetivos x Projetos'!$B25,"P",IF(OR(VLOOKUP('Matriz Objetivos x Projetos'!F$10,'Quadro Geral'!$D$10:$H$25,4,FALSE)='Matriz Objetivos x Projetos'!$B25,VLOOKUP('Matriz Objetivos x Projetos'!F$10,'Quadro Geral'!$D$10:$H$19,5,FALSE)='Matriz Objetivos x Projetos'!$B25),"S","")),"")</f>
        <v/>
      </c>
      <c r="G25" s="29" t="str">
        <f>IFERROR(IF(VLOOKUP(G$10,'Quadro Geral'!$D$10:$H$25,3,FALSE)='Matriz Objetivos x Projetos'!$B25,"P",IF(OR(VLOOKUP('Matriz Objetivos x Projetos'!G$10,'Quadro Geral'!$D$10:$H$25,4,FALSE)='Matriz Objetivos x Projetos'!$B25,VLOOKUP('Matriz Objetivos x Projetos'!G$10,'Quadro Geral'!$D$10:$H$19,5,FALSE)='Matriz Objetivos x Projetos'!$B25),"S","")),"")</f>
        <v/>
      </c>
      <c r="H25" s="29" t="str">
        <f>IFERROR(IF(VLOOKUP(H$10,'Quadro Geral'!$D$10:$H$25,3,FALSE)='Matriz Objetivos x Projetos'!$B25,"P",IF(OR(VLOOKUP('Matriz Objetivos x Projetos'!H$10,'Quadro Geral'!$D$10:$H$25,4,FALSE)='Matriz Objetivos x Projetos'!$B25,VLOOKUP('Matriz Objetivos x Projetos'!H$10,'Quadro Geral'!$D$10:$H$19,5,FALSE)='Matriz Objetivos x Projetos'!$B25),"S","")),"")</f>
        <v/>
      </c>
      <c r="I25" s="29" t="str">
        <f>IFERROR(IF(VLOOKUP(I$10,'Quadro Geral'!$D$10:$H$25,3,FALSE)='Matriz Objetivos x Projetos'!$B25,"P",IF(OR(VLOOKUP('Matriz Objetivos x Projetos'!I$10,'Quadro Geral'!$D$10:$H$25,4,FALSE)='Matriz Objetivos x Projetos'!$B25,VLOOKUP('Matriz Objetivos x Projetos'!I$10,'Quadro Geral'!$D$10:$H$19,5,FALSE)='Matriz Objetivos x Projetos'!$B25),"S","")),"")</f>
        <v/>
      </c>
      <c r="J25" s="29" t="str">
        <f>IFERROR(IF(VLOOKUP(J$10,'Quadro Geral'!$D$10:$H$25,3,FALSE)='Matriz Objetivos x Projetos'!$B25,"P",IF(OR(VLOOKUP('Matriz Objetivos x Projetos'!J$10,'Quadro Geral'!$D$10:$H$25,4,FALSE)='Matriz Objetivos x Projetos'!$B25,VLOOKUP('Matriz Objetivos x Projetos'!J$10,'Quadro Geral'!$D$10:$H$19,5,FALSE)='Matriz Objetivos x Projetos'!$B25),"S","")),"")</f>
        <v>S</v>
      </c>
      <c r="K25" s="29" t="str">
        <f>IFERROR(IF(VLOOKUP(K$10,'Quadro Geral'!$D$10:$H$25,3,FALSE)='Matriz Objetivos x Projetos'!$B25,"P",IF(OR(VLOOKUP('Matriz Objetivos x Projetos'!K$10,'Quadro Geral'!$D$10:$H$25,4,FALSE)='Matriz Objetivos x Projetos'!$B25,VLOOKUP('Matriz Objetivos x Projetos'!K$10,'Quadro Geral'!$D$10:$H$19,5,FALSE)='Matriz Objetivos x Projetos'!$B25),"S","")),"")</f>
        <v/>
      </c>
      <c r="L25" s="27">
        <f t="shared" si="0"/>
        <v>0</v>
      </c>
      <c r="M25" s="25" t="str">
        <f t="shared" si="1"/>
        <v>Pessoas e Infraestrutura</v>
      </c>
    </row>
    <row r="26" spans="1:13" ht="45" customHeight="1" x14ac:dyDescent="0.2">
      <c r="A26" s="189"/>
      <c r="B26" s="185" t="s">
        <v>24</v>
      </c>
      <c r="C26" s="29" t="str">
        <f>IFERROR(IF(VLOOKUP(C$10,'Quadro Geral'!$D$10:$H$25,3,FALSE)='Matriz Objetivos x Projetos'!$B26,"P",IF(OR(VLOOKUP('Matriz Objetivos x Projetos'!C$10,'Quadro Geral'!$D$10:$H$25,4,FALSE)='Matriz Objetivos x Projetos'!$B26,VLOOKUP('Matriz Objetivos x Projetos'!C$10,'Quadro Geral'!$D$10:$H$19,5,FALSE)='Matriz Objetivos x Projetos'!$B26),"S","")),"")</f>
        <v/>
      </c>
      <c r="D26" s="29" t="str">
        <f>IFERROR(IF(VLOOKUP(D$10,'Quadro Geral'!$D$10:$H$25,3,FALSE)='Matriz Objetivos x Projetos'!$B26,"P",IF(OR(VLOOKUP('Matriz Objetivos x Projetos'!D$10,'Quadro Geral'!$D$10:$H$25,4,FALSE)='Matriz Objetivos x Projetos'!$B26,VLOOKUP('Matriz Objetivos x Projetos'!D$10,'Quadro Geral'!$D$10:$H$19,5,FALSE)='Matriz Objetivos x Projetos'!$B26),"S","")),"")</f>
        <v/>
      </c>
      <c r="E26" s="29" t="str">
        <f>IFERROR(IF(VLOOKUP(E$10,'Quadro Geral'!$D$10:$H$25,3,FALSE)='Matriz Objetivos x Projetos'!$B26,"P",IF(OR(VLOOKUP('Matriz Objetivos x Projetos'!E$10,'Quadro Geral'!$D$10:$H$25,4,FALSE)='Matriz Objetivos x Projetos'!$B26,VLOOKUP('Matriz Objetivos x Projetos'!E$10,'Quadro Geral'!$D$10:$H$19,5,FALSE)='Matriz Objetivos x Projetos'!$B26),"S","")),"")</f>
        <v/>
      </c>
      <c r="F26" s="29" t="str">
        <f>IFERROR(IF(VLOOKUP(F$10,'Quadro Geral'!$D$10:$H$25,3,FALSE)='Matriz Objetivos x Projetos'!$B26,"P",IF(OR(VLOOKUP('Matriz Objetivos x Projetos'!F$10,'Quadro Geral'!$D$10:$H$25,4,FALSE)='Matriz Objetivos x Projetos'!$B26,VLOOKUP('Matriz Objetivos x Projetos'!F$10,'Quadro Geral'!$D$10:$H$19,5,FALSE)='Matriz Objetivos x Projetos'!$B26),"S","")),"")</f>
        <v/>
      </c>
      <c r="G26" s="29" t="str">
        <f>IFERROR(IF(VLOOKUP(G$10,'Quadro Geral'!$D$10:$H$25,3,FALSE)='Matriz Objetivos x Projetos'!$B26,"P",IF(OR(VLOOKUP('Matriz Objetivos x Projetos'!G$10,'Quadro Geral'!$D$10:$H$25,4,FALSE)='Matriz Objetivos x Projetos'!$B26,VLOOKUP('Matriz Objetivos x Projetos'!G$10,'Quadro Geral'!$D$10:$H$19,5,FALSE)='Matriz Objetivos x Projetos'!$B26),"S","")),"")</f>
        <v/>
      </c>
      <c r="H26" s="29" t="str">
        <f>IFERROR(IF(VLOOKUP(H$10,'Quadro Geral'!$D$10:$H$25,3,FALSE)='Matriz Objetivos x Projetos'!$B26,"P",IF(OR(VLOOKUP('Matriz Objetivos x Projetos'!H$10,'Quadro Geral'!$D$10:$H$25,4,FALSE)='Matriz Objetivos x Projetos'!$B26,VLOOKUP('Matriz Objetivos x Projetos'!H$10,'Quadro Geral'!$D$10:$H$19,5,FALSE)='Matriz Objetivos x Projetos'!$B26),"S","")),"")</f>
        <v/>
      </c>
      <c r="I26" s="29" t="str">
        <f>IFERROR(IF(VLOOKUP(I$10,'Quadro Geral'!$D$10:$H$25,3,FALSE)='Matriz Objetivos x Projetos'!$B26,"P",IF(OR(VLOOKUP('Matriz Objetivos x Projetos'!I$10,'Quadro Geral'!$D$10:$H$25,4,FALSE)='Matriz Objetivos x Projetos'!$B26,VLOOKUP('Matriz Objetivos x Projetos'!I$10,'Quadro Geral'!$D$10:$H$19,5,FALSE)='Matriz Objetivos x Projetos'!$B26),"S","")),"")</f>
        <v/>
      </c>
      <c r="J26" s="29" t="str">
        <f>IFERROR(IF(VLOOKUP(J$10,'Quadro Geral'!$D$10:$H$25,3,FALSE)='Matriz Objetivos x Projetos'!$B26,"P",IF(OR(VLOOKUP('Matriz Objetivos x Projetos'!J$10,'Quadro Geral'!$D$10:$H$25,4,FALSE)='Matriz Objetivos x Projetos'!$B26,VLOOKUP('Matriz Objetivos x Projetos'!J$10,'Quadro Geral'!$D$10:$H$19,5,FALSE)='Matriz Objetivos x Projetos'!$B26),"S","")),"")</f>
        <v/>
      </c>
      <c r="K26" s="29" t="str">
        <f>IFERROR(IF(VLOOKUP(K$10,'Quadro Geral'!$D$10:$H$25,3,FALSE)='Matriz Objetivos x Projetos'!$B26,"P",IF(OR(VLOOKUP('Matriz Objetivos x Projetos'!K$10,'Quadro Geral'!$D$10:$H$25,4,FALSE)='Matriz Objetivos x Projetos'!$B26,VLOOKUP('Matriz Objetivos x Projetos'!K$10,'Quadro Geral'!$D$10:$H$19,5,FALSE)='Matriz Objetivos x Projetos'!$B26),"S","")),"")</f>
        <v/>
      </c>
      <c r="L26" s="27">
        <f t="shared" si="0"/>
        <v>0</v>
      </c>
      <c r="M26" s="25" t="str">
        <f t="shared" si="1"/>
        <v>Pessoas e Infraestrutura</v>
      </c>
    </row>
    <row r="27" spans="1:13" ht="45" customHeight="1" x14ac:dyDescent="0.2">
      <c r="A27" s="190"/>
      <c r="B27" s="185" t="s">
        <v>25</v>
      </c>
      <c r="C27" s="29" t="str">
        <f>IFERROR(IF(VLOOKUP(C$10,'Quadro Geral'!$D$10:$H$25,3,FALSE)='Matriz Objetivos x Projetos'!$B27,"P",IF(OR(VLOOKUP('Matriz Objetivos x Projetos'!C$10,'Quadro Geral'!$D$10:$H$25,4,FALSE)='Matriz Objetivos x Projetos'!$B27,VLOOKUP('Matriz Objetivos x Projetos'!C$10,'Quadro Geral'!$D$10:$H$19,5,FALSE)='Matriz Objetivos x Projetos'!$B27),"S","")),"")</f>
        <v/>
      </c>
      <c r="D27" s="29" t="str">
        <f>IFERROR(IF(VLOOKUP(D$10,'Quadro Geral'!$D$10:$H$25,3,FALSE)='Matriz Objetivos x Projetos'!$B27,"P",IF(OR(VLOOKUP('Matriz Objetivos x Projetos'!D$10,'Quadro Geral'!$D$10:$H$25,4,FALSE)='Matriz Objetivos x Projetos'!$B27,VLOOKUP('Matriz Objetivos x Projetos'!D$10,'Quadro Geral'!$D$10:$H$19,5,FALSE)='Matriz Objetivos x Projetos'!$B27),"S","")),"")</f>
        <v/>
      </c>
      <c r="E27" s="29" t="str">
        <f>IFERROR(IF(VLOOKUP(E$10,'Quadro Geral'!$D$10:$H$25,3,FALSE)='Matriz Objetivos x Projetos'!$B27,"P",IF(OR(VLOOKUP('Matriz Objetivos x Projetos'!E$10,'Quadro Geral'!$D$10:$H$25,4,FALSE)='Matriz Objetivos x Projetos'!$B27,VLOOKUP('Matriz Objetivos x Projetos'!E$10,'Quadro Geral'!$D$10:$H$19,5,FALSE)='Matriz Objetivos x Projetos'!$B27),"S","")),"")</f>
        <v>P</v>
      </c>
      <c r="F27" s="29" t="str">
        <f>IFERROR(IF(VLOOKUP(F$10,'Quadro Geral'!$D$10:$H$25,3,FALSE)='Matriz Objetivos x Projetos'!$B27,"P",IF(OR(VLOOKUP('Matriz Objetivos x Projetos'!F$10,'Quadro Geral'!$D$10:$H$25,4,FALSE)='Matriz Objetivos x Projetos'!$B27,VLOOKUP('Matriz Objetivos x Projetos'!F$10,'Quadro Geral'!$D$10:$H$19,5,FALSE)='Matriz Objetivos x Projetos'!$B27),"S","")),"")</f>
        <v/>
      </c>
      <c r="G27" s="29" t="str">
        <f>IFERROR(IF(VLOOKUP(G$10,'Quadro Geral'!$D$10:$H$25,3,FALSE)='Matriz Objetivos x Projetos'!$B27,"P",IF(OR(VLOOKUP('Matriz Objetivos x Projetos'!G$10,'Quadro Geral'!$D$10:$H$25,4,FALSE)='Matriz Objetivos x Projetos'!$B27,VLOOKUP('Matriz Objetivos x Projetos'!G$10,'Quadro Geral'!$D$10:$H$19,5,FALSE)='Matriz Objetivos x Projetos'!$B27),"S","")),"")</f>
        <v/>
      </c>
      <c r="H27" s="29" t="str">
        <f>IFERROR(IF(VLOOKUP(H$10,'Quadro Geral'!$D$10:$H$25,3,FALSE)='Matriz Objetivos x Projetos'!$B27,"P",IF(OR(VLOOKUP('Matriz Objetivos x Projetos'!H$10,'Quadro Geral'!$D$10:$H$25,4,FALSE)='Matriz Objetivos x Projetos'!$B27,VLOOKUP('Matriz Objetivos x Projetos'!H$10,'Quadro Geral'!$D$10:$H$19,5,FALSE)='Matriz Objetivos x Projetos'!$B27),"S","")),"")</f>
        <v/>
      </c>
      <c r="I27" s="29" t="str">
        <f>IFERROR(IF(VLOOKUP(I$10,'Quadro Geral'!$D$10:$H$25,3,FALSE)='Matriz Objetivos x Projetos'!$B27,"P",IF(OR(VLOOKUP('Matriz Objetivos x Projetos'!I$10,'Quadro Geral'!$D$10:$H$25,4,FALSE)='Matriz Objetivos x Projetos'!$B27,VLOOKUP('Matriz Objetivos x Projetos'!I$10,'Quadro Geral'!$D$10:$H$19,5,FALSE)='Matriz Objetivos x Projetos'!$B27),"S","")),"")</f>
        <v/>
      </c>
      <c r="J27" s="29" t="str">
        <f>IFERROR(IF(VLOOKUP(J$10,'Quadro Geral'!$D$10:$H$25,3,FALSE)='Matriz Objetivos x Projetos'!$B27,"P",IF(OR(VLOOKUP('Matriz Objetivos x Projetos'!J$10,'Quadro Geral'!$D$10:$H$25,4,FALSE)='Matriz Objetivos x Projetos'!$B27,VLOOKUP('Matriz Objetivos x Projetos'!J$10,'Quadro Geral'!$D$10:$H$19,5,FALSE)='Matriz Objetivos x Projetos'!$B27),"S","")),"")</f>
        <v/>
      </c>
      <c r="K27" s="29" t="str">
        <f>IFERROR(IF(VLOOKUP(K$10,'Quadro Geral'!$D$10:$H$25,3,FALSE)='Matriz Objetivos x Projetos'!$B27,"P",IF(OR(VLOOKUP('Matriz Objetivos x Projetos'!K$10,'Quadro Geral'!$D$10:$H$25,4,FALSE)='Matriz Objetivos x Projetos'!$B27,VLOOKUP('Matriz Objetivos x Projetos'!K$10,'Quadro Geral'!$D$10:$H$19,5,FALSE)='Matriz Objetivos x Projetos'!$B27),"S","")),"")</f>
        <v/>
      </c>
      <c r="L27" s="27">
        <f t="shared" si="0"/>
        <v>0</v>
      </c>
      <c r="M27" s="25" t="str">
        <f t="shared" si="1"/>
        <v>Pessoas e Infraestrutura</v>
      </c>
    </row>
    <row r="28" spans="1:13" x14ac:dyDescent="0.2">
      <c r="C28" s="27">
        <f>COUNTIF(C11:C27,"x")</f>
        <v>0</v>
      </c>
      <c r="D28" s="27">
        <f t="shared" ref="D28:K28" si="2">COUNTIF(D11:D27,"x")</f>
        <v>0</v>
      </c>
      <c r="E28" s="27">
        <f t="shared" si="2"/>
        <v>0</v>
      </c>
      <c r="F28" s="27">
        <f t="shared" si="2"/>
        <v>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27"/>
    </row>
  </sheetData>
  <sheetProtection formatCells="0" selectLockedCells="1"/>
  <mergeCells count="3">
    <mergeCell ref="A14:A24"/>
    <mergeCell ref="A12:A13"/>
    <mergeCell ref="A7:K7"/>
  </mergeCells>
  <conditionalFormatting sqref="C11:K27">
    <cfRule type="cellIs" dxfId="5" priority="1" operator="equal">
      <formula>"S"</formula>
    </cfRule>
    <cfRule type="cellIs" dxfId="4" priority="2" operator="equal">
      <formula>"P"</formula>
    </cfRule>
    <cfRule type="cellIs" dxfId="3" priority="3" operator="equal">
      <formula>"x"</formula>
    </cfRule>
  </conditionalFormatting>
  <pageMargins left="0.26" right="0.37" top="0.55118110236220474" bottom="0.43307086614173229" header="0.31496062992125984" footer="0.31496062992125984"/>
  <pageSetup paperSize="9" scale="69" orientation="portrait" verticalDpi="4294967295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3:AH32"/>
  <sheetViews>
    <sheetView showGridLines="0" topLeftCell="A4" zoomScale="50" zoomScaleNormal="50" workbookViewId="0">
      <selection activeCell="X20" sqref="X20:AH20"/>
    </sheetView>
  </sheetViews>
  <sheetFormatPr defaultColWidth="9.140625" defaultRowHeight="15" x14ac:dyDescent="0.25"/>
  <cols>
    <col min="1" max="1" width="12.140625" style="2" customWidth="1"/>
    <col min="2" max="2" width="40.140625" style="2" customWidth="1"/>
    <col min="3" max="3" width="35.5703125" style="2" customWidth="1"/>
    <col min="4" max="4" width="52.85546875" style="2" customWidth="1"/>
    <col min="5" max="5" width="47.42578125" style="2" customWidth="1"/>
    <col min="6" max="7" width="20.140625" style="2" bestFit="1" customWidth="1"/>
    <col min="8" max="8" width="24.5703125" style="2" customWidth="1"/>
    <col min="9" max="9" width="20.7109375" style="2" customWidth="1"/>
    <col min="10" max="10" width="21.140625" style="2" customWidth="1"/>
    <col min="11" max="11" width="17.140625" style="2" customWidth="1"/>
    <col min="12" max="12" width="15.140625" style="2" customWidth="1"/>
    <col min="13" max="13" width="34.42578125" style="2" hidden="1" customWidth="1"/>
    <col min="14" max="14" width="25.85546875" style="4" customWidth="1"/>
    <col min="15" max="20" width="9.140625" style="2"/>
    <col min="21" max="21" width="14" style="2" bestFit="1" customWidth="1"/>
    <col min="22" max="16384" width="9.140625" style="2"/>
  </cols>
  <sheetData>
    <row r="3" spans="2:14" ht="116.25" customHeight="1" x14ac:dyDescent="0.25"/>
    <row r="6" spans="2:14" ht="26.25" x14ac:dyDescent="0.25">
      <c r="B6" s="661" t="s">
        <v>274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</row>
    <row r="7" spans="2:14" ht="45.75" hidden="1" customHeight="1" x14ac:dyDescent="0.25">
      <c r="B7" s="663" t="s">
        <v>275</v>
      </c>
      <c r="C7" s="663"/>
      <c r="D7" s="663"/>
      <c r="E7" s="663"/>
      <c r="F7" s="663"/>
      <c r="G7" s="663"/>
      <c r="H7" s="663"/>
      <c r="I7" s="663"/>
      <c r="J7" s="663"/>
      <c r="K7" s="663"/>
      <c r="L7" s="663"/>
      <c r="M7" s="663"/>
      <c r="N7" s="663"/>
    </row>
    <row r="8" spans="2:14" ht="42.95" customHeight="1" x14ac:dyDescent="0.25">
      <c r="B8" s="656" t="s">
        <v>249</v>
      </c>
      <c r="C8" s="657"/>
      <c r="D8" s="657"/>
      <c r="E8" s="657"/>
      <c r="F8" s="657"/>
      <c r="G8" s="658"/>
      <c r="H8" s="644" t="s">
        <v>369</v>
      </c>
      <c r="I8" s="645"/>
      <c r="J8" s="645"/>
      <c r="K8" s="645"/>
      <c r="L8" s="645"/>
      <c r="M8" s="645"/>
      <c r="N8" s="645"/>
    </row>
    <row r="9" spans="2:14" ht="42.95" customHeight="1" x14ac:dyDescent="0.25">
      <c r="B9" s="656" t="s">
        <v>276</v>
      </c>
      <c r="C9" s="657"/>
      <c r="D9" s="657"/>
      <c r="E9" s="657"/>
      <c r="F9" s="657"/>
      <c r="G9" s="658"/>
      <c r="H9" s="644" t="s">
        <v>417</v>
      </c>
      <c r="I9" s="645"/>
      <c r="J9" s="645"/>
      <c r="K9" s="645"/>
      <c r="L9" s="645"/>
      <c r="M9" s="645"/>
      <c r="N9" s="645"/>
    </row>
    <row r="10" spans="2:14" ht="42.95" customHeight="1" x14ac:dyDescent="0.25">
      <c r="B10" s="656" t="s">
        <v>277</v>
      </c>
      <c r="C10" s="657"/>
      <c r="D10" s="657"/>
      <c r="E10" s="657"/>
      <c r="F10" s="657"/>
      <c r="G10" s="658"/>
      <c r="H10" s="644" t="s">
        <v>397</v>
      </c>
      <c r="I10" s="645"/>
      <c r="J10" s="645"/>
      <c r="K10" s="645"/>
      <c r="L10" s="645"/>
      <c r="M10" s="645"/>
      <c r="N10" s="645"/>
    </row>
    <row r="11" spans="2:14" ht="42.95" customHeight="1" x14ac:dyDescent="0.25">
      <c r="B11" s="656" t="s">
        <v>278</v>
      </c>
      <c r="C11" s="657"/>
      <c r="D11" s="657"/>
      <c r="E11" s="657"/>
      <c r="F11" s="657"/>
      <c r="G11" s="658"/>
      <c r="H11" s="644" t="s">
        <v>390</v>
      </c>
      <c r="I11" s="645"/>
      <c r="J11" s="645"/>
      <c r="K11" s="645"/>
      <c r="L11" s="645"/>
      <c r="M11" s="645"/>
      <c r="N11" s="645"/>
    </row>
    <row r="12" spans="2:14" ht="42.95" customHeight="1" x14ac:dyDescent="0.4">
      <c r="B12" s="636" t="s">
        <v>279</v>
      </c>
      <c r="C12" s="637"/>
      <c r="D12" s="637"/>
      <c r="E12" s="637"/>
      <c r="F12" s="637"/>
      <c r="G12" s="643"/>
      <c r="H12" s="659" t="s">
        <v>427</v>
      </c>
      <c r="I12" s="660"/>
      <c r="J12" s="660"/>
      <c r="K12" s="660"/>
      <c r="L12" s="660"/>
      <c r="M12" s="660"/>
      <c r="N12" s="660"/>
    </row>
    <row r="13" spans="2:14" ht="82.5" customHeight="1" x14ac:dyDescent="0.4">
      <c r="B13" s="656" t="s">
        <v>280</v>
      </c>
      <c r="C13" s="657"/>
      <c r="D13" s="657"/>
      <c r="E13" s="657"/>
      <c r="F13" s="657"/>
      <c r="G13" s="658"/>
      <c r="H13" s="659" t="s">
        <v>391</v>
      </c>
      <c r="I13" s="660"/>
      <c r="J13" s="660"/>
      <c r="K13" s="660"/>
      <c r="L13" s="660"/>
      <c r="M13" s="660"/>
      <c r="N13" s="660"/>
    </row>
    <row r="14" spans="2:14" ht="87.75" customHeight="1" x14ac:dyDescent="0.4">
      <c r="B14" s="656" t="s">
        <v>281</v>
      </c>
      <c r="C14" s="657"/>
      <c r="D14" s="657"/>
      <c r="E14" s="657"/>
      <c r="F14" s="657"/>
      <c r="G14" s="658"/>
      <c r="H14" s="659" t="s">
        <v>13</v>
      </c>
      <c r="I14" s="660"/>
      <c r="J14" s="660"/>
      <c r="K14" s="660"/>
      <c r="L14" s="660"/>
      <c r="M14" s="660"/>
      <c r="N14" s="660"/>
    </row>
    <row r="15" spans="2:14" ht="42.95" customHeight="1" x14ac:dyDescent="0.25">
      <c r="B15" s="636" t="s">
        <v>282</v>
      </c>
      <c r="C15" s="637"/>
      <c r="D15" s="637"/>
      <c r="E15" s="637"/>
      <c r="F15" s="637"/>
      <c r="G15" s="643"/>
      <c r="H15" s="711" t="s">
        <v>426</v>
      </c>
      <c r="I15" s="712"/>
      <c r="J15" s="712"/>
      <c r="K15" s="712"/>
      <c r="L15" s="712"/>
      <c r="M15" s="712"/>
      <c r="N15" s="712"/>
    </row>
    <row r="16" spans="2:14" s="100" customFormat="1" ht="26.25" x14ac:dyDescent="0.25">
      <c r="B16" s="646"/>
      <c r="C16" s="646"/>
      <c r="D16" s="646"/>
      <c r="E16" s="646"/>
      <c r="F16" s="646"/>
      <c r="G16" s="646"/>
      <c r="H16" s="646"/>
      <c r="I16" s="646"/>
      <c r="J16" s="646"/>
      <c r="K16" s="646"/>
      <c r="L16" s="646"/>
      <c r="M16" s="646"/>
      <c r="N16" s="646"/>
    </row>
    <row r="17" spans="2:34" ht="26.25" x14ac:dyDescent="0.25">
      <c r="B17" s="647" t="s">
        <v>283</v>
      </c>
      <c r="C17" s="648"/>
      <c r="D17" s="648"/>
      <c r="E17" s="649"/>
      <c r="F17" s="647" t="s">
        <v>284</v>
      </c>
      <c r="G17" s="649"/>
      <c r="H17" s="641" t="s">
        <v>471</v>
      </c>
      <c r="I17" s="641" t="s">
        <v>126</v>
      </c>
      <c r="J17" s="647" t="s">
        <v>286</v>
      </c>
      <c r="K17" s="649"/>
      <c r="L17" s="651" t="s">
        <v>287</v>
      </c>
      <c r="M17" s="641" t="s">
        <v>288</v>
      </c>
      <c r="N17" s="641" t="s">
        <v>289</v>
      </c>
      <c r="P17" s="713"/>
      <c r="Q17" s="713"/>
      <c r="R17" s="713"/>
      <c r="S17" s="713"/>
      <c r="T17" s="713"/>
      <c r="U17" s="713"/>
    </row>
    <row r="18" spans="2:34" x14ac:dyDescent="0.25">
      <c r="B18" s="641" t="s">
        <v>290</v>
      </c>
      <c r="C18" s="641" t="s">
        <v>291</v>
      </c>
      <c r="D18" s="654" t="s">
        <v>292</v>
      </c>
      <c r="E18" s="654" t="s">
        <v>293</v>
      </c>
      <c r="F18" s="641" t="s">
        <v>294</v>
      </c>
      <c r="G18" s="641" t="s">
        <v>295</v>
      </c>
      <c r="H18" s="650"/>
      <c r="I18" s="650"/>
      <c r="J18" s="641" t="s">
        <v>296</v>
      </c>
      <c r="K18" s="641" t="s">
        <v>297</v>
      </c>
      <c r="L18" s="652"/>
      <c r="M18" s="650"/>
      <c r="N18" s="650"/>
      <c r="P18" s="713"/>
      <c r="Q18" s="713"/>
      <c r="R18" s="713"/>
      <c r="S18" s="713"/>
      <c r="T18" s="713"/>
      <c r="U18" s="713"/>
    </row>
    <row r="19" spans="2:34" ht="48" customHeight="1" x14ac:dyDescent="0.25">
      <c r="B19" s="642"/>
      <c r="C19" s="642"/>
      <c r="D19" s="655"/>
      <c r="E19" s="655"/>
      <c r="F19" s="642"/>
      <c r="G19" s="642"/>
      <c r="H19" s="642"/>
      <c r="I19" s="642"/>
      <c r="J19" s="642"/>
      <c r="K19" s="642"/>
      <c r="L19" s="653"/>
      <c r="M19" s="642"/>
      <c r="N19" s="642"/>
      <c r="P19" s="713"/>
      <c r="Q19" s="713"/>
      <c r="R19" s="713"/>
      <c r="S19" s="713"/>
      <c r="T19" s="713"/>
      <c r="U19" s="713"/>
    </row>
    <row r="20" spans="2:34" ht="200.25" customHeight="1" x14ac:dyDescent="0.25">
      <c r="B20" s="281" t="s">
        <v>365</v>
      </c>
      <c r="C20" s="281" t="s">
        <v>513</v>
      </c>
      <c r="D20" s="281" t="s">
        <v>514</v>
      </c>
      <c r="E20" s="281" t="s">
        <v>441</v>
      </c>
      <c r="F20" s="282">
        <v>42736</v>
      </c>
      <c r="G20" s="282">
        <v>43100</v>
      </c>
      <c r="H20" s="283">
        <v>23325.59</v>
      </c>
      <c r="I20" s="283">
        <v>23273</v>
      </c>
      <c r="J20" s="284">
        <f>I20-H20</f>
        <v>-52.590000000000146</v>
      </c>
      <c r="K20" s="285">
        <f>IFERROR(I20/H20,)</f>
        <v>0.99774539465025325</v>
      </c>
      <c r="L20" s="285">
        <f>IFERROR(I20/$I$21*100,0)</f>
        <v>100</v>
      </c>
      <c r="M20" s="283"/>
      <c r="N20" s="281" t="s">
        <v>417</v>
      </c>
      <c r="P20" s="713"/>
      <c r="Q20" s="713"/>
      <c r="R20" s="713"/>
      <c r="S20" s="713"/>
      <c r="T20" s="713"/>
      <c r="U20" s="713"/>
      <c r="X20" s="709"/>
      <c r="Y20" s="710"/>
      <c r="Z20" s="710"/>
      <c r="AA20" s="710"/>
      <c r="AB20" s="710"/>
      <c r="AC20" s="710"/>
      <c r="AD20" s="710"/>
      <c r="AE20" s="710"/>
      <c r="AF20" s="710"/>
      <c r="AG20" s="710"/>
      <c r="AH20" s="710"/>
    </row>
    <row r="21" spans="2:34" s="3" customFormat="1" ht="26.25" customHeight="1" x14ac:dyDescent="0.4">
      <c r="B21" s="634" t="s">
        <v>195</v>
      </c>
      <c r="C21" s="635"/>
      <c r="D21" s="635"/>
      <c r="E21" s="635"/>
      <c r="F21" s="635"/>
      <c r="G21" s="635"/>
      <c r="H21" s="286">
        <f>SUM(H20:H20)</f>
        <v>23325.59</v>
      </c>
      <c r="I21" s="312">
        <f>SUM(I20:I20)</f>
        <v>23273</v>
      </c>
      <c r="J21" s="284">
        <f t="shared" ref="J21" si="0">I21-H21</f>
        <v>-52.590000000000146</v>
      </c>
      <c r="K21" s="285">
        <f t="shared" ref="K21" si="1">IFERROR(I21/H21,)</f>
        <v>0.99774539465025325</v>
      </c>
      <c r="L21" s="285">
        <f>IFERROR(I21/$I$21*100,0)</f>
        <v>100</v>
      </c>
      <c r="M21" s="286">
        <f>SUM(M20:M20)</f>
        <v>0</v>
      </c>
      <c r="N21" s="287"/>
    </row>
    <row r="22" spans="2:34" ht="26.25" x14ac:dyDescent="0.4">
      <c r="B22" s="288"/>
      <c r="C22" s="288"/>
      <c r="D22" s="288"/>
      <c r="E22" s="288"/>
      <c r="F22" s="288"/>
      <c r="G22" s="288"/>
      <c r="H22" s="288"/>
      <c r="I22" s="310"/>
      <c r="J22" s="310"/>
      <c r="K22" s="288"/>
      <c r="L22" s="288"/>
      <c r="M22" s="288"/>
      <c r="N22" s="289"/>
    </row>
    <row r="23" spans="2:34" ht="26.25" x14ac:dyDescent="0.25">
      <c r="B23" s="636" t="s">
        <v>298</v>
      </c>
      <c r="C23" s="637"/>
      <c r="D23" s="637"/>
      <c r="E23" s="637"/>
      <c r="F23" s="637"/>
      <c r="G23" s="637"/>
      <c r="H23" s="637"/>
      <c r="I23" s="637"/>
      <c r="J23" s="637"/>
      <c r="K23" s="637"/>
      <c r="L23" s="637"/>
      <c r="M23" s="637"/>
      <c r="N23" s="637"/>
    </row>
    <row r="24" spans="2:34" ht="26.25" x14ac:dyDescent="0.4">
      <c r="B24" s="638"/>
      <c r="C24" s="639"/>
      <c r="D24" s="639"/>
      <c r="E24" s="639"/>
      <c r="F24" s="639"/>
      <c r="G24" s="639"/>
      <c r="H24" s="639"/>
      <c r="I24" s="639"/>
      <c r="J24" s="639"/>
      <c r="K24" s="639"/>
      <c r="L24" s="639"/>
      <c r="M24" s="639"/>
      <c r="N24" s="639"/>
    </row>
    <row r="25" spans="2:34" ht="15.75" x14ac:dyDescent="0.25">
      <c r="B25" s="640" t="s">
        <v>299</v>
      </c>
      <c r="C25" s="640"/>
      <c r="D25" s="640"/>
      <c r="E25" s="640"/>
      <c r="F25" s="640"/>
      <c r="G25" s="640"/>
      <c r="H25" s="81"/>
      <c r="I25" s="81"/>
      <c r="J25" s="81"/>
      <c r="K25" s="81"/>
      <c r="L25" s="81"/>
      <c r="M25" s="81"/>
      <c r="N25" s="81"/>
    </row>
    <row r="26" spans="2:34" ht="15.75" x14ac:dyDescent="0.25">
      <c r="B26" s="82" t="s">
        <v>300</v>
      </c>
      <c r="C26" s="82"/>
      <c r="D26" s="82"/>
      <c r="E26" s="632" t="s">
        <v>301</v>
      </c>
      <c r="F26" s="632"/>
      <c r="G26" s="632"/>
      <c r="H26" s="80"/>
      <c r="I26" s="80"/>
      <c r="J26" s="80"/>
      <c r="K26" s="80"/>
      <c r="L26" s="80"/>
      <c r="M26" s="80"/>
      <c r="N26" s="80"/>
    </row>
    <row r="27" spans="2:34" ht="15.75" x14ac:dyDescent="0.25">
      <c r="B27" s="82" t="s">
        <v>302</v>
      </c>
      <c r="C27" s="82"/>
      <c r="D27" s="82"/>
      <c r="E27" s="632" t="s">
        <v>303</v>
      </c>
      <c r="F27" s="632"/>
      <c r="G27" s="632"/>
      <c r="H27" s="80"/>
      <c r="I27" s="80"/>
      <c r="J27" s="80"/>
      <c r="K27" s="80"/>
      <c r="L27" s="80"/>
      <c r="M27" s="80"/>
      <c r="N27" s="80"/>
    </row>
    <row r="28" spans="2:34" ht="15.75" x14ac:dyDescent="0.25">
      <c r="B28" s="82" t="s">
        <v>304</v>
      </c>
      <c r="C28" s="82"/>
      <c r="D28" s="82"/>
      <c r="E28" s="632" t="s">
        <v>305</v>
      </c>
      <c r="F28" s="632"/>
      <c r="G28" s="632"/>
      <c r="H28" s="80"/>
      <c r="I28" s="80"/>
      <c r="J28" s="80"/>
      <c r="K28" s="80"/>
      <c r="L28" s="80"/>
      <c r="M28" s="80"/>
      <c r="N28" s="80"/>
    </row>
    <row r="29" spans="2:34" ht="15.75" x14ac:dyDescent="0.25">
      <c r="B29" s="82" t="s">
        <v>306</v>
      </c>
      <c r="C29" s="82"/>
      <c r="D29" s="82"/>
      <c r="E29" s="632" t="s">
        <v>307</v>
      </c>
      <c r="F29" s="632"/>
      <c r="G29" s="632"/>
      <c r="H29" s="80"/>
      <c r="I29" s="80"/>
      <c r="J29" s="80"/>
      <c r="K29" s="80"/>
      <c r="L29" s="80"/>
      <c r="M29" s="80"/>
      <c r="N29" s="80"/>
    </row>
    <row r="30" spans="2:34" ht="15.75" x14ac:dyDescent="0.25">
      <c r="B30" s="633"/>
      <c r="C30" s="633"/>
      <c r="D30" s="633"/>
      <c r="E30" s="633"/>
      <c r="F30" s="633"/>
      <c r="G30" s="633"/>
      <c r="H30" s="633"/>
      <c r="I30" s="633"/>
      <c r="J30" s="633"/>
      <c r="K30" s="633"/>
      <c r="L30" s="633"/>
      <c r="M30" s="633"/>
      <c r="N30" s="633"/>
    </row>
    <row r="32" spans="2:34" x14ac:dyDescent="0.25">
      <c r="N32" s="2"/>
    </row>
  </sheetData>
  <mergeCells count="46">
    <mergeCell ref="X20:AH20"/>
    <mergeCell ref="P17:U20"/>
    <mergeCell ref="K18:K19"/>
    <mergeCell ref="E28:G28"/>
    <mergeCell ref="E29:G29"/>
    <mergeCell ref="G18:G19"/>
    <mergeCell ref="J18:J19"/>
    <mergeCell ref="B15:G15"/>
    <mergeCell ref="H15:N15"/>
    <mergeCell ref="B16:N16"/>
    <mergeCell ref="B17:E17"/>
    <mergeCell ref="F17:G17"/>
    <mergeCell ref="H17:H19"/>
    <mergeCell ref="I17:I19"/>
    <mergeCell ref="J17:K17"/>
    <mergeCell ref="L17:L19"/>
    <mergeCell ref="M17:M19"/>
    <mergeCell ref="N17:N19"/>
    <mergeCell ref="B18:B19"/>
    <mergeCell ref="C18:C19"/>
    <mergeCell ref="D18:D19"/>
    <mergeCell ref="E18:E19"/>
    <mergeCell ref="F18:F19"/>
    <mergeCell ref="B30:N30"/>
    <mergeCell ref="B21:G21"/>
    <mergeCell ref="B23:N23"/>
    <mergeCell ref="B24:N24"/>
    <mergeCell ref="B25:G25"/>
    <mergeCell ref="E26:G26"/>
    <mergeCell ref="E27:G27"/>
    <mergeCell ref="B14:G14"/>
    <mergeCell ref="H14:N14"/>
    <mergeCell ref="B6:N6"/>
    <mergeCell ref="B7:N7"/>
    <mergeCell ref="B8:G8"/>
    <mergeCell ref="H8:N8"/>
    <mergeCell ref="B9:G9"/>
    <mergeCell ref="B10:G10"/>
    <mergeCell ref="H10:N10"/>
    <mergeCell ref="B11:G11"/>
    <mergeCell ref="H11:N11"/>
    <mergeCell ref="B12:G12"/>
    <mergeCell ref="B13:G13"/>
    <mergeCell ref="H13:N13"/>
    <mergeCell ref="H9:N9"/>
    <mergeCell ref="H12:N12"/>
  </mergeCells>
  <pageMargins left="0.511811024" right="0.511811024" top="0.78740157499999996" bottom="0.78740157499999996" header="0.31496062000000002" footer="0.31496062000000002"/>
  <pageSetup paperSize="9" scale="3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'Matriz Objetivos x Projetos'!$B$11:$B$27</xm:f>
          </x14:formula1>
          <xm:sqref>H14:N14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3:AF39"/>
  <sheetViews>
    <sheetView showGridLines="0" zoomScale="40" zoomScaleNormal="40" workbookViewId="0">
      <selection activeCell="V19" sqref="V19:AF19"/>
    </sheetView>
  </sheetViews>
  <sheetFormatPr defaultColWidth="9.140625" defaultRowHeight="15" x14ac:dyDescent="0.25"/>
  <cols>
    <col min="1" max="1" width="12.140625" style="2" customWidth="1"/>
    <col min="2" max="2" width="60.7109375" style="2" customWidth="1"/>
    <col min="3" max="3" width="59.140625" style="2" customWidth="1"/>
    <col min="4" max="4" width="110.42578125" style="2" customWidth="1"/>
    <col min="5" max="5" width="55.42578125" style="2" customWidth="1"/>
    <col min="6" max="7" width="23" style="2" bestFit="1" customWidth="1"/>
    <col min="8" max="8" width="27.140625" style="2" customWidth="1"/>
    <col min="9" max="9" width="24.7109375" style="2" customWidth="1"/>
    <col min="10" max="10" width="24.85546875" style="2" customWidth="1"/>
    <col min="11" max="11" width="16.42578125" style="2" customWidth="1"/>
    <col min="12" max="12" width="20.28515625" style="2" customWidth="1"/>
    <col min="13" max="13" width="34.42578125" style="2" hidden="1" customWidth="1"/>
    <col min="14" max="14" width="25.85546875" style="4" customWidth="1"/>
    <col min="15" max="20" width="9.140625" style="2"/>
    <col min="21" max="21" width="14" style="2" bestFit="1" customWidth="1"/>
    <col min="22" max="16384" width="9.140625" style="2"/>
  </cols>
  <sheetData>
    <row r="3" spans="2:14" ht="112.5" customHeight="1" x14ac:dyDescent="0.25"/>
    <row r="6" spans="2:14" ht="26.25" x14ac:dyDescent="0.25">
      <c r="B6" s="661" t="s">
        <v>274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</row>
    <row r="7" spans="2:14" ht="45.75" hidden="1" customHeight="1" x14ac:dyDescent="0.25">
      <c r="B7" s="663" t="s">
        <v>275</v>
      </c>
      <c r="C7" s="663"/>
      <c r="D7" s="663"/>
      <c r="E7" s="663"/>
      <c r="F7" s="663"/>
      <c r="G7" s="663"/>
      <c r="H7" s="663"/>
      <c r="I7" s="663"/>
      <c r="J7" s="663"/>
      <c r="K7" s="663"/>
      <c r="L7" s="663"/>
      <c r="M7" s="663"/>
      <c r="N7" s="663"/>
    </row>
    <row r="8" spans="2:14" ht="42.95" customHeight="1" x14ac:dyDescent="0.25">
      <c r="B8" s="656" t="s">
        <v>249</v>
      </c>
      <c r="C8" s="657"/>
      <c r="D8" s="657"/>
      <c r="E8" s="657"/>
      <c r="F8" s="657"/>
      <c r="G8" s="658"/>
      <c r="H8" s="644" t="s">
        <v>369</v>
      </c>
      <c r="I8" s="645"/>
      <c r="J8" s="645"/>
      <c r="K8" s="645"/>
      <c r="L8" s="645"/>
      <c r="M8" s="645"/>
      <c r="N8" s="645"/>
    </row>
    <row r="9" spans="2:14" ht="42.95" customHeight="1" x14ac:dyDescent="0.25">
      <c r="B9" s="656" t="s">
        <v>276</v>
      </c>
      <c r="C9" s="657"/>
      <c r="D9" s="657"/>
      <c r="E9" s="657"/>
      <c r="F9" s="657"/>
      <c r="G9" s="658"/>
      <c r="H9" s="644" t="s">
        <v>417</v>
      </c>
      <c r="I9" s="645"/>
      <c r="J9" s="645"/>
      <c r="K9" s="645"/>
      <c r="L9" s="645"/>
      <c r="M9" s="645"/>
      <c r="N9" s="645"/>
    </row>
    <row r="10" spans="2:14" ht="42.95" customHeight="1" x14ac:dyDescent="0.25">
      <c r="B10" s="656" t="s">
        <v>277</v>
      </c>
      <c r="C10" s="657"/>
      <c r="D10" s="657"/>
      <c r="E10" s="657"/>
      <c r="F10" s="657"/>
      <c r="G10" s="658"/>
      <c r="H10" s="644" t="s">
        <v>397</v>
      </c>
      <c r="I10" s="645"/>
      <c r="J10" s="645"/>
      <c r="K10" s="645"/>
      <c r="L10" s="645"/>
      <c r="M10" s="645"/>
      <c r="N10" s="645"/>
    </row>
    <row r="11" spans="2:14" ht="42.95" customHeight="1" x14ac:dyDescent="0.25">
      <c r="B11" s="656" t="s">
        <v>278</v>
      </c>
      <c r="C11" s="657"/>
      <c r="D11" s="657"/>
      <c r="E11" s="657"/>
      <c r="F11" s="657"/>
      <c r="G11" s="658"/>
      <c r="H11" s="644" t="s">
        <v>442</v>
      </c>
      <c r="I11" s="645"/>
      <c r="J11" s="645"/>
      <c r="K11" s="645"/>
      <c r="L11" s="645"/>
      <c r="M11" s="645"/>
      <c r="N11" s="645"/>
    </row>
    <row r="12" spans="2:14" ht="42.95" customHeight="1" x14ac:dyDescent="0.4">
      <c r="B12" s="636" t="s">
        <v>279</v>
      </c>
      <c r="C12" s="637"/>
      <c r="D12" s="637"/>
      <c r="E12" s="637"/>
      <c r="F12" s="637"/>
      <c r="G12" s="643"/>
      <c r="H12" s="659" t="s">
        <v>399</v>
      </c>
      <c r="I12" s="660"/>
      <c r="J12" s="660"/>
      <c r="K12" s="660"/>
      <c r="L12" s="660"/>
      <c r="M12" s="660"/>
      <c r="N12" s="660"/>
    </row>
    <row r="13" spans="2:14" ht="42.95" customHeight="1" x14ac:dyDescent="0.4">
      <c r="B13" s="656" t="s">
        <v>280</v>
      </c>
      <c r="C13" s="657"/>
      <c r="D13" s="657"/>
      <c r="E13" s="657"/>
      <c r="F13" s="657"/>
      <c r="G13" s="658"/>
      <c r="H13" s="659" t="s">
        <v>19</v>
      </c>
      <c r="I13" s="660"/>
      <c r="J13" s="660"/>
      <c r="K13" s="660"/>
      <c r="L13" s="660"/>
      <c r="M13" s="660"/>
      <c r="N13" s="660"/>
    </row>
    <row r="14" spans="2:14" ht="42.95" customHeight="1" x14ac:dyDescent="0.4">
      <c r="B14" s="656" t="s">
        <v>281</v>
      </c>
      <c r="C14" s="657"/>
      <c r="D14" s="657"/>
      <c r="E14" s="657"/>
      <c r="F14" s="657"/>
      <c r="G14" s="658"/>
      <c r="H14" s="660" t="s">
        <v>19</v>
      </c>
      <c r="I14" s="660"/>
      <c r="J14" s="660"/>
      <c r="K14" s="660"/>
      <c r="L14" s="660"/>
      <c r="M14" s="660"/>
      <c r="N14" s="660"/>
    </row>
    <row r="15" spans="2:14" ht="73.5" customHeight="1" x14ac:dyDescent="0.25">
      <c r="B15" s="636" t="s">
        <v>282</v>
      </c>
      <c r="C15" s="637"/>
      <c r="D15" s="637"/>
      <c r="E15" s="637"/>
      <c r="F15" s="637"/>
      <c r="G15" s="643"/>
      <c r="H15" s="711" t="s">
        <v>589</v>
      </c>
      <c r="I15" s="712"/>
      <c r="J15" s="712"/>
      <c r="K15" s="712"/>
      <c r="L15" s="712"/>
      <c r="M15" s="712"/>
      <c r="N15" s="712"/>
    </row>
    <row r="16" spans="2:14" s="100" customFormat="1" ht="26.25" x14ac:dyDescent="0.25">
      <c r="B16" s="646"/>
      <c r="C16" s="646"/>
      <c r="D16" s="646"/>
      <c r="E16" s="646"/>
      <c r="F16" s="646"/>
      <c r="G16" s="646"/>
      <c r="H16" s="646"/>
      <c r="I16" s="646"/>
      <c r="J16" s="646"/>
      <c r="K16" s="646"/>
      <c r="L16" s="646"/>
      <c r="M16" s="646"/>
      <c r="N16" s="646"/>
    </row>
    <row r="17" spans="2:32" ht="26.25" x14ac:dyDescent="0.25">
      <c r="B17" s="647" t="s">
        <v>283</v>
      </c>
      <c r="C17" s="648"/>
      <c r="D17" s="648"/>
      <c r="E17" s="649"/>
      <c r="F17" s="647" t="s">
        <v>284</v>
      </c>
      <c r="G17" s="649"/>
      <c r="H17" s="641" t="s">
        <v>471</v>
      </c>
      <c r="I17" s="641" t="s">
        <v>126</v>
      </c>
      <c r="J17" s="647" t="s">
        <v>286</v>
      </c>
      <c r="K17" s="649"/>
      <c r="L17" s="651" t="s">
        <v>287</v>
      </c>
      <c r="M17" s="641" t="s">
        <v>288</v>
      </c>
      <c r="N17" s="641" t="s">
        <v>289</v>
      </c>
    </row>
    <row r="18" spans="2:32" x14ac:dyDescent="0.25">
      <c r="B18" s="641" t="s">
        <v>290</v>
      </c>
      <c r="C18" s="641" t="s">
        <v>291</v>
      </c>
      <c r="D18" s="654" t="s">
        <v>292</v>
      </c>
      <c r="E18" s="654" t="s">
        <v>293</v>
      </c>
      <c r="F18" s="641" t="s">
        <v>294</v>
      </c>
      <c r="G18" s="641" t="s">
        <v>295</v>
      </c>
      <c r="H18" s="650"/>
      <c r="I18" s="650"/>
      <c r="J18" s="641" t="s">
        <v>296</v>
      </c>
      <c r="K18" s="641" t="s">
        <v>297</v>
      </c>
      <c r="L18" s="652"/>
      <c r="M18" s="650"/>
      <c r="N18" s="650"/>
    </row>
    <row r="19" spans="2:32" ht="48" customHeight="1" x14ac:dyDescent="0.25">
      <c r="B19" s="642"/>
      <c r="C19" s="642"/>
      <c r="D19" s="655"/>
      <c r="E19" s="655"/>
      <c r="F19" s="642"/>
      <c r="G19" s="642"/>
      <c r="H19" s="642"/>
      <c r="I19" s="642"/>
      <c r="J19" s="642"/>
      <c r="K19" s="642"/>
      <c r="L19" s="653"/>
      <c r="M19" s="642"/>
      <c r="N19" s="642"/>
      <c r="V19" s="709"/>
      <c r="W19" s="710"/>
      <c r="X19" s="710"/>
      <c r="Y19" s="710"/>
      <c r="Z19" s="710"/>
      <c r="AA19" s="710"/>
      <c r="AB19" s="710"/>
      <c r="AC19" s="710"/>
      <c r="AD19" s="710"/>
      <c r="AE19" s="710"/>
      <c r="AF19" s="710"/>
    </row>
    <row r="20" spans="2:32" ht="192.75" customHeight="1" x14ac:dyDescent="0.25">
      <c r="B20" s="714" t="s">
        <v>588</v>
      </c>
      <c r="C20" s="322" t="s">
        <v>591</v>
      </c>
      <c r="D20" s="322" t="s">
        <v>593</v>
      </c>
      <c r="E20" s="322" t="s">
        <v>589</v>
      </c>
      <c r="F20" s="282">
        <v>42736</v>
      </c>
      <c r="G20" s="282">
        <v>43100</v>
      </c>
      <c r="H20" s="283">
        <v>0</v>
      </c>
      <c r="I20" s="283">
        <v>20000</v>
      </c>
      <c r="J20" s="284">
        <f>I20-H20</f>
        <v>20000</v>
      </c>
      <c r="K20" s="285">
        <f>IFERROR(I20/H20,)</f>
        <v>0</v>
      </c>
      <c r="L20" s="285">
        <f>IFERROR(I20/$I$22*100,0)</f>
        <v>43.33091691253351</v>
      </c>
      <c r="M20" s="283"/>
      <c r="N20" s="664" t="s">
        <v>417</v>
      </c>
    </row>
    <row r="21" spans="2:32" ht="185.25" customHeight="1" x14ac:dyDescent="0.25">
      <c r="B21" s="715"/>
      <c r="C21" s="322" t="s">
        <v>590</v>
      </c>
      <c r="D21" s="322" t="s">
        <v>592</v>
      </c>
      <c r="E21" s="322" t="s">
        <v>589</v>
      </c>
      <c r="F21" s="282">
        <v>42736</v>
      </c>
      <c r="G21" s="282">
        <v>43100</v>
      </c>
      <c r="H21" s="283">
        <v>0</v>
      </c>
      <c r="I21" s="283">
        <v>26156.42</v>
      </c>
      <c r="J21" s="284">
        <f>I21-H21</f>
        <v>26156.42</v>
      </c>
      <c r="K21" s="285">
        <f>IFERROR(I21/H21,)</f>
        <v>0</v>
      </c>
      <c r="L21" s="285">
        <f>IFERROR(I21/$I$22*100,0)</f>
        <v>56.66908308746649</v>
      </c>
      <c r="M21" s="283"/>
      <c r="N21" s="666"/>
    </row>
    <row r="22" spans="2:32" s="3" customFormat="1" ht="26.25" x14ac:dyDescent="0.4">
      <c r="B22" s="634" t="s">
        <v>195</v>
      </c>
      <c r="C22" s="635"/>
      <c r="D22" s="635"/>
      <c r="E22" s="635"/>
      <c r="F22" s="635"/>
      <c r="G22" s="635"/>
      <c r="H22" s="286">
        <f>SUM(H20:H20)</f>
        <v>0</v>
      </c>
      <c r="I22" s="312">
        <f>SUM(I20:I21)</f>
        <v>46156.42</v>
      </c>
      <c r="J22" s="284">
        <f t="shared" ref="J22" si="0">I22-H22</f>
        <v>46156.42</v>
      </c>
      <c r="K22" s="285">
        <f t="shared" ref="K22" si="1">IFERROR(I22/H22,)</f>
        <v>0</v>
      </c>
      <c r="L22" s="285">
        <f>IFERROR(I22/$I$22*100,0)</f>
        <v>100</v>
      </c>
      <c r="M22" s="286">
        <f>SUM(M20:M20)</f>
        <v>0</v>
      </c>
      <c r="N22" s="287"/>
    </row>
    <row r="23" spans="2:32" ht="26.25" x14ac:dyDescent="0.4">
      <c r="B23" s="288"/>
      <c r="C23" s="288"/>
      <c r="D23" s="288"/>
      <c r="E23" s="288"/>
      <c r="F23" s="288"/>
      <c r="G23" s="288"/>
      <c r="H23" s="288"/>
      <c r="I23" s="310">
        <v>46156.42</v>
      </c>
      <c r="J23" s="310"/>
      <c r="K23" s="288"/>
      <c r="L23" s="288"/>
      <c r="M23" s="288"/>
      <c r="N23" s="289"/>
    </row>
    <row r="24" spans="2:32" ht="26.25" x14ac:dyDescent="0.25">
      <c r="B24" s="636" t="s">
        <v>298</v>
      </c>
      <c r="C24" s="637"/>
      <c r="D24" s="637"/>
      <c r="E24" s="637"/>
      <c r="F24" s="637"/>
      <c r="G24" s="637"/>
      <c r="H24" s="637"/>
      <c r="I24" s="637"/>
      <c r="J24" s="637"/>
      <c r="K24" s="637"/>
      <c r="L24" s="637"/>
      <c r="M24" s="637"/>
      <c r="N24" s="637"/>
    </row>
    <row r="25" spans="2:32" ht="26.25" x14ac:dyDescent="0.4">
      <c r="B25" s="638"/>
      <c r="C25" s="639"/>
      <c r="D25" s="639"/>
      <c r="E25" s="639"/>
      <c r="F25" s="639"/>
      <c r="G25" s="639"/>
      <c r="H25" s="639"/>
      <c r="I25" s="639"/>
      <c r="J25" s="639"/>
      <c r="K25" s="639"/>
      <c r="L25" s="639"/>
      <c r="M25" s="639"/>
      <c r="N25" s="639"/>
    </row>
    <row r="26" spans="2:32" ht="33" customHeight="1" x14ac:dyDescent="0.25">
      <c r="B26" s="717" t="s">
        <v>299</v>
      </c>
      <c r="C26" s="718"/>
      <c r="D26" s="718"/>
      <c r="E26" s="718"/>
      <c r="F26" s="718"/>
      <c r="G26" s="719"/>
      <c r="H26" s="81"/>
      <c r="I26" s="81"/>
      <c r="J26" s="81"/>
      <c r="K26" s="81"/>
      <c r="L26" s="81"/>
      <c r="M26" s="81"/>
      <c r="N26" s="81"/>
    </row>
    <row r="27" spans="2:32" ht="15.75" x14ac:dyDescent="0.25">
      <c r="B27" s="82" t="s">
        <v>300</v>
      </c>
      <c r="C27" s="82"/>
      <c r="D27" s="82"/>
      <c r="E27" s="632" t="s">
        <v>301</v>
      </c>
      <c r="F27" s="632"/>
      <c r="G27" s="632"/>
      <c r="H27" s="80"/>
      <c r="I27" s="80"/>
      <c r="J27" s="80"/>
      <c r="K27" s="80"/>
      <c r="L27" s="80"/>
      <c r="M27" s="80"/>
      <c r="N27" s="80"/>
    </row>
    <row r="28" spans="2:32" ht="15.75" x14ac:dyDescent="0.25">
      <c r="B28" s="82" t="s">
        <v>302</v>
      </c>
      <c r="C28" s="82"/>
      <c r="D28" s="82"/>
      <c r="E28" s="632" t="s">
        <v>303</v>
      </c>
      <c r="F28" s="632"/>
      <c r="G28" s="632"/>
      <c r="H28" s="80"/>
      <c r="I28" s="80"/>
      <c r="J28" s="80"/>
      <c r="K28" s="80"/>
      <c r="L28" s="80"/>
      <c r="M28" s="80"/>
      <c r="N28" s="80"/>
    </row>
    <row r="29" spans="2:32" ht="15.75" x14ac:dyDescent="0.25">
      <c r="B29" s="82" t="s">
        <v>304</v>
      </c>
      <c r="C29" s="82"/>
      <c r="D29" s="82"/>
      <c r="E29" s="632" t="s">
        <v>305</v>
      </c>
      <c r="F29" s="632"/>
      <c r="G29" s="632"/>
      <c r="H29" s="80"/>
      <c r="I29" s="80"/>
      <c r="J29" s="80"/>
      <c r="K29" s="80"/>
      <c r="L29" s="80"/>
      <c r="M29" s="80"/>
      <c r="N29" s="80"/>
    </row>
    <row r="30" spans="2:32" ht="15.75" x14ac:dyDescent="0.25">
      <c r="B30" s="82" t="s">
        <v>306</v>
      </c>
      <c r="C30" s="82"/>
      <c r="D30" s="82"/>
      <c r="E30" s="632" t="s">
        <v>307</v>
      </c>
      <c r="F30" s="632"/>
      <c r="G30" s="632"/>
      <c r="H30" s="80"/>
      <c r="I30" s="80"/>
      <c r="J30" s="80"/>
      <c r="K30" s="80"/>
      <c r="L30" s="80"/>
      <c r="M30" s="80"/>
      <c r="N30" s="80"/>
    </row>
    <row r="31" spans="2:32" ht="15.75" x14ac:dyDescent="0.25">
      <c r="B31" s="633"/>
      <c r="C31" s="633"/>
      <c r="D31" s="633"/>
      <c r="E31" s="633"/>
      <c r="F31" s="633"/>
      <c r="G31" s="633"/>
      <c r="H31" s="633"/>
      <c r="I31" s="633"/>
      <c r="J31" s="633"/>
      <c r="K31" s="633"/>
      <c r="L31" s="633"/>
      <c r="M31" s="633"/>
      <c r="N31" s="633"/>
    </row>
    <row r="33" spans="4:14" x14ac:dyDescent="0.25">
      <c r="N33" s="2"/>
    </row>
    <row r="36" spans="4:14" x14ac:dyDescent="0.25">
      <c r="D36" s="716"/>
      <c r="E36" s="716"/>
      <c r="F36" s="716"/>
      <c r="G36" s="716"/>
      <c r="H36" s="716"/>
      <c r="I36" s="716"/>
    </row>
    <row r="37" spans="4:14" x14ac:dyDescent="0.25">
      <c r="D37" s="716"/>
      <c r="E37" s="716"/>
      <c r="F37" s="716"/>
      <c r="G37" s="716"/>
      <c r="H37" s="716"/>
      <c r="I37" s="716"/>
    </row>
    <row r="38" spans="4:14" x14ac:dyDescent="0.25">
      <c r="D38" s="716"/>
      <c r="E38" s="716"/>
      <c r="F38" s="716"/>
      <c r="G38" s="716"/>
      <c r="H38" s="716"/>
      <c r="I38" s="716"/>
    </row>
    <row r="39" spans="4:14" x14ac:dyDescent="0.25">
      <c r="D39" s="716"/>
      <c r="E39" s="716"/>
      <c r="F39" s="716"/>
      <c r="G39" s="716"/>
      <c r="H39" s="716"/>
      <c r="I39" s="716"/>
    </row>
  </sheetData>
  <mergeCells count="48">
    <mergeCell ref="V19:AF19"/>
    <mergeCell ref="B20:B21"/>
    <mergeCell ref="D36:I39"/>
    <mergeCell ref="B31:N31"/>
    <mergeCell ref="B22:G22"/>
    <mergeCell ref="B24:N24"/>
    <mergeCell ref="B25:N25"/>
    <mergeCell ref="B26:G26"/>
    <mergeCell ref="E27:G27"/>
    <mergeCell ref="E28:G28"/>
    <mergeCell ref="N20:N21"/>
    <mergeCell ref="G18:G19"/>
    <mergeCell ref="J18:J19"/>
    <mergeCell ref="K18:K19"/>
    <mergeCell ref="E29:G29"/>
    <mergeCell ref="E30:G30"/>
    <mergeCell ref="B15:G15"/>
    <mergeCell ref="H15:N15"/>
    <mergeCell ref="B16:N16"/>
    <mergeCell ref="B17:E17"/>
    <mergeCell ref="F17:G17"/>
    <mergeCell ref="H17:H19"/>
    <mergeCell ref="I17:I19"/>
    <mergeCell ref="J17:K17"/>
    <mergeCell ref="L17:L19"/>
    <mergeCell ref="M17:M19"/>
    <mergeCell ref="N17:N19"/>
    <mergeCell ref="B18:B19"/>
    <mergeCell ref="C18:C19"/>
    <mergeCell ref="D18:D19"/>
    <mergeCell ref="E18:E19"/>
    <mergeCell ref="F18:F19"/>
    <mergeCell ref="B14:G14"/>
    <mergeCell ref="H14:N14"/>
    <mergeCell ref="B6:N6"/>
    <mergeCell ref="B7:N7"/>
    <mergeCell ref="B8:G8"/>
    <mergeCell ref="H8:N8"/>
    <mergeCell ref="B9:G9"/>
    <mergeCell ref="B10:G10"/>
    <mergeCell ref="H10:N10"/>
    <mergeCell ref="B11:G11"/>
    <mergeCell ref="H11:N11"/>
    <mergeCell ref="B12:G12"/>
    <mergeCell ref="B13:G13"/>
    <mergeCell ref="H9:N9"/>
    <mergeCell ref="H12:N12"/>
    <mergeCell ref="H13:N13"/>
  </mergeCells>
  <printOptions horizontalCentered="1" verticalCentered="1"/>
  <pageMargins left="0" right="0" top="0" bottom="0" header="0" footer="0"/>
  <pageSetup paperSize="9" scale="29" orientation="landscape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Projetos'!$B$11:$B$27</xm:f>
          </x14:formula1>
          <xm:sqref>H14:N14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O346"/>
  <sheetViews>
    <sheetView showGridLines="0" topLeftCell="A39" zoomScale="40" zoomScaleNormal="40" zoomScaleSheetLayoutView="50" workbookViewId="0">
      <selection activeCell="B1" sqref="B1:F51"/>
    </sheetView>
  </sheetViews>
  <sheetFormatPr defaultRowHeight="18.75" x14ac:dyDescent="0.3"/>
  <cols>
    <col min="1" max="1" width="9.140625" style="53"/>
    <col min="2" max="2" width="101.28515625" style="53" customWidth="1"/>
    <col min="3" max="3" width="92.28515625" style="54" customWidth="1"/>
    <col min="4" max="5" width="33.5703125" style="54" customWidth="1"/>
    <col min="6" max="6" width="39" style="53" bestFit="1" customWidth="1"/>
    <col min="7" max="7" width="9.140625" style="125"/>
    <col min="8" max="8" width="12.7109375" style="53" bestFit="1" customWidth="1"/>
    <col min="9" max="9" width="12" style="53" bestFit="1" customWidth="1"/>
    <col min="10" max="16" width="9.140625" style="53"/>
    <col min="17" max="17" width="11.42578125" style="53" bestFit="1" customWidth="1"/>
    <col min="18" max="255" width="9.140625" style="53"/>
    <col min="256" max="256" width="101.28515625" style="53" customWidth="1"/>
    <col min="257" max="257" width="92.28515625" style="53" customWidth="1"/>
    <col min="258" max="258" width="27.85546875" style="53" customWidth="1"/>
    <col min="259" max="259" width="29.5703125" style="53" customWidth="1"/>
    <col min="260" max="260" width="27.28515625" style="53" customWidth="1"/>
    <col min="261" max="261" width="27.7109375" style="53" customWidth="1"/>
    <col min="262" max="262" width="46.140625" style="53" customWidth="1"/>
    <col min="263" max="511" width="9.140625" style="53"/>
    <col min="512" max="512" width="101.28515625" style="53" customWidth="1"/>
    <col min="513" max="513" width="92.28515625" style="53" customWidth="1"/>
    <col min="514" max="514" width="27.85546875" style="53" customWidth="1"/>
    <col min="515" max="515" width="29.5703125" style="53" customWidth="1"/>
    <col min="516" max="516" width="27.28515625" style="53" customWidth="1"/>
    <col min="517" max="517" width="27.7109375" style="53" customWidth="1"/>
    <col min="518" max="518" width="46.140625" style="53" customWidth="1"/>
    <col min="519" max="767" width="9.140625" style="53"/>
    <col min="768" max="768" width="101.28515625" style="53" customWidth="1"/>
    <col min="769" max="769" width="92.28515625" style="53" customWidth="1"/>
    <col min="770" max="770" width="27.85546875" style="53" customWidth="1"/>
    <col min="771" max="771" width="29.5703125" style="53" customWidth="1"/>
    <col min="772" max="772" width="27.28515625" style="53" customWidth="1"/>
    <col min="773" max="773" width="27.7109375" style="53" customWidth="1"/>
    <col min="774" max="774" width="46.140625" style="53" customWidth="1"/>
    <col min="775" max="1023" width="9.140625" style="53"/>
    <col min="1024" max="1024" width="101.28515625" style="53" customWidth="1"/>
    <col min="1025" max="1025" width="92.28515625" style="53" customWidth="1"/>
    <col min="1026" max="1026" width="27.85546875" style="53" customWidth="1"/>
    <col min="1027" max="1027" width="29.5703125" style="53" customWidth="1"/>
    <col min="1028" max="1028" width="27.28515625" style="53" customWidth="1"/>
    <col min="1029" max="1029" width="27.7109375" style="53" customWidth="1"/>
    <col min="1030" max="1030" width="46.140625" style="53" customWidth="1"/>
    <col min="1031" max="1279" width="9.140625" style="53"/>
    <col min="1280" max="1280" width="101.28515625" style="53" customWidth="1"/>
    <col min="1281" max="1281" width="92.28515625" style="53" customWidth="1"/>
    <col min="1282" max="1282" width="27.85546875" style="53" customWidth="1"/>
    <col min="1283" max="1283" width="29.5703125" style="53" customWidth="1"/>
    <col min="1284" max="1284" width="27.28515625" style="53" customWidth="1"/>
    <col min="1285" max="1285" width="27.7109375" style="53" customWidth="1"/>
    <col min="1286" max="1286" width="46.140625" style="53" customWidth="1"/>
    <col min="1287" max="1535" width="9.140625" style="53"/>
    <col min="1536" max="1536" width="101.28515625" style="53" customWidth="1"/>
    <col min="1537" max="1537" width="92.28515625" style="53" customWidth="1"/>
    <col min="1538" max="1538" width="27.85546875" style="53" customWidth="1"/>
    <col min="1539" max="1539" width="29.5703125" style="53" customWidth="1"/>
    <col min="1540" max="1540" width="27.28515625" style="53" customWidth="1"/>
    <col min="1541" max="1541" width="27.7109375" style="53" customWidth="1"/>
    <col min="1542" max="1542" width="46.140625" style="53" customWidth="1"/>
    <col min="1543" max="1791" width="9.140625" style="53"/>
    <col min="1792" max="1792" width="101.28515625" style="53" customWidth="1"/>
    <col min="1793" max="1793" width="92.28515625" style="53" customWidth="1"/>
    <col min="1794" max="1794" width="27.85546875" style="53" customWidth="1"/>
    <col min="1795" max="1795" width="29.5703125" style="53" customWidth="1"/>
    <col min="1796" max="1796" width="27.28515625" style="53" customWidth="1"/>
    <col min="1797" max="1797" width="27.7109375" style="53" customWidth="1"/>
    <col min="1798" max="1798" width="46.140625" style="53" customWidth="1"/>
    <col min="1799" max="2047" width="9.140625" style="53"/>
    <col min="2048" max="2048" width="101.28515625" style="53" customWidth="1"/>
    <col min="2049" max="2049" width="92.28515625" style="53" customWidth="1"/>
    <col min="2050" max="2050" width="27.85546875" style="53" customWidth="1"/>
    <col min="2051" max="2051" width="29.5703125" style="53" customWidth="1"/>
    <col min="2052" max="2052" width="27.28515625" style="53" customWidth="1"/>
    <col min="2053" max="2053" width="27.7109375" style="53" customWidth="1"/>
    <col min="2054" max="2054" width="46.140625" style="53" customWidth="1"/>
    <col min="2055" max="2303" width="9.140625" style="53"/>
    <col min="2304" max="2304" width="101.28515625" style="53" customWidth="1"/>
    <col min="2305" max="2305" width="92.28515625" style="53" customWidth="1"/>
    <col min="2306" max="2306" width="27.85546875" style="53" customWidth="1"/>
    <col min="2307" max="2307" width="29.5703125" style="53" customWidth="1"/>
    <col min="2308" max="2308" width="27.28515625" style="53" customWidth="1"/>
    <col min="2309" max="2309" width="27.7109375" style="53" customWidth="1"/>
    <col min="2310" max="2310" width="46.140625" style="53" customWidth="1"/>
    <col min="2311" max="2559" width="9.140625" style="53"/>
    <col min="2560" max="2560" width="101.28515625" style="53" customWidth="1"/>
    <col min="2561" max="2561" width="92.28515625" style="53" customWidth="1"/>
    <col min="2562" max="2562" width="27.85546875" style="53" customWidth="1"/>
    <col min="2563" max="2563" width="29.5703125" style="53" customWidth="1"/>
    <col min="2564" max="2564" width="27.28515625" style="53" customWidth="1"/>
    <col min="2565" max="2565" width="27.7109375" style="53" customWidth="1"/>
    <col min="2566" max="2566" width="46.140625" style="53" customWidth="1"/>
    <col min="2567" max="2815" width="9.140625" style="53"/>
    <col min="2816" max="2816" width="101.28515625" style="53" customWidth="1"/>
    <col min="2817" max="2817" width="92.28515625" style="53" customWidth="1"/>
    <col min="2818" max="2818" width="27.85546875" style="53" customWidth="1"/>
    <col min="2819" max="2819" width="29.5703125" style="53" customWidth="1"/>
    <col min="2820" max="2820" width="27.28515625" style="53" customWidth="1"/>
    <col min="2821" max="2821" width="27.7109375" style="53" customWidth="1"/>
    <col min="2822" max="2822" width="46.140625" style="53" customWidth="1"/>
    <col min="2823" max="3071" width="9.140625" style="53"/>
    <col min="3072" max="3072" width="101.28515625" style="53" customWidth="1"/>
    <col min="3073" max="3073" width="92.28515625" style="53" customWidth="1"/>
    <col min="3074" max="3074" width="27.85546875" style="53" customWidth="1"/>
    <col min="3075" max="3075" width="29.5703125" style="53" customWidth="1"/>
    <col min="3076" max="3076" width="27.28515625" style="53" customWidth="1"/>
    <col min="3077" max="3077" width="27.7109375" style="53" customWidth="1"/>
    <col min="3078" max="3078" width="46.140625" style="53" customWidth="1"/>
    <col min="3079" max="3327" width="9.140625" style="53"/>
    <col min="3328" max="3328" width="101.28515625" style="53" customWidth="1"/>
    <col min="3329" max="3329" width="92.28515625" style="53" customWidth="1"/>
    <col min="3330" max="3330" width="27.85546875" style="53" customWidth="1"/>
    <col min="3331" max="3331" width="29.5703125" style="53" customWidth="1"/>
    <col min="3332" max="3332" width="27.28515625" style="53" customWidth="1"/>
    <col min="3333" max="3333" width="27.7109375" style="53" customWidth="1"/>
    <col min="3334" max="3334" width="46.140625" style="53" customWidth="1"/>
    <col min="3335" max="3583" width="9.140625" style="53"/>
    <col min="3584" max="3584" width="101.28515625" style="53" customWidth="1"/>
    <col min="3585" max="3585" width="92.28515625" style="53" customWidth="1"/>
    <col min="3586" max="3586" width="27.85546875" style="53" customWidth="1"/>
    <col min="3587" max="3587" width="29.5703125" style="53" customWidth="1"/>
    <col min="3588" max="3588" width="27.28515625" style="53" customWidth="1"/>
    <col min="3589" max="3589" width="27.7109375" style="53" customWidth="1"/>
    <col min="3590" max="3590" width="46.140625" style="53" customWidth="1"/>
    <col min="3591" max="3839" width="9.140625" style="53"/>
    <col min="3840" max="3840" width="101.28515625" style="53" customWidth="1"/>
    <col min="3841" max="3841" width="92.28515625" style="53" customWidth="1"/>
    <col min="3842" max="3842" width="27.85546875" style="53" customWidth="1"/>
    <col min="3843" max="3843" width="29.5703125" style="53" customWidth="1"/>
    <col min="3844" max="3844" width="27.28515625" style="53" customWidth="1"/>
    <col min="3845" max="3845" width="27.7109375" style="53" customWidth="1"/>
    <col min="3846" max="3846" width="46.140625" style="53" customWidth="1"/>
    <col min="3847" max="4095" width="9.140625" style="53"/>
    <col min="4096" max="4096" width="101.28515625" style="53" customWidth="1"/>
    <col min="4097" max="4097" width="92.28515625" style="53" customWidth="1"/>
    <col min="4098" max="4098" width="27.85546875" style="53" customWidth="1"/>
    <col min="4099" max="4099" width="29.5703125" style="53" customWidth="1"/>
    <col min="4100" max="4100" width="27.28515625" style="53" customWidth="1"/>
    <col min="4101" max="4101" width="27.7109375" style="53" customWidth="1"/>
    <col min="4102" max="4102" width="46.140625" style="53" customWidth="1"/>
    <col min="4103" max="4351" width="9.140625" style="53"/>
    <col min="4352" max="4352" width="101.28515625" style="53" customWidth="1"/>
    <col min="4353" max="4353" width="92.28515625" style="53" customWidth="1"/>
    <col min="4354" max="4354" width="27.85546875" style="53" customWidth="1"/>
    <col min="4355" max="4355" width="29.5703125" style="53" customWidth="1"/>
    <col min="4356" max="4356" width="27.28515625" style="53" customWidth="1"/>
    <col min="4357" max="4357" width="27.7109375" style="53" customWidth="1"/>
    <col min="4358" max="4358" width="46.140625" style="53" customWidth="1"/>
    <col min="4359" max="4607" width="9.140625" style="53"/>
    <col min="4608" max="4608" width="101.28515625" style="53" customWidth="1"/>
    <col min="4609" max="4609" width="92.28515625" style="53" customWidth="1"/>
    <col min="4610" max="4610" width="27.85546875" style="53" customWidth="1"/>
    <col min="4611" max="4611" width="29.5703125" style="53" customWidth="1"/>
    <col min="4612" max="4612" width="27.28515625" style="53" customWidth="1"/>
    <col min="4613" max="4613" width="27.7109375" style="53" customWidth="1"/>
    <col min="4614" max="4614" width="46.140625" style="53" customWidth="1"/>
    <col min="4615" max="4863" width="9.140625" style="53"/>
    <col min="4864" max="4864" width="101.28515625" style="53" customWidth="1"/>
    <col min="4865" max="4865" width="92.28515625" style="53" customWidth="1"/>
    <col min="4866" max="4866" width="27.85546875" style="53" customWidth="1"/>
    <col min="4867" max="4867" width="29.5703125" style="53" customWidth="1"/>
    <col min="4868" max="4868" width="27.28515625" style="53" customWidth="1"/>
    <col min="4869" max="4869" width="27.7109375" style="53" customWidth="1"/>
    <col min="4870" max="4870" width="46.140625" style="53" customWidth="1"/>
    <col min="4871" max="5119" width="9.140625" style="53"/>
    <col min="5120" max="5120" width="101.28515625" style="53" customWidth="1"/>
    <col min="5121" max="5121" width="92.28515625" style="53" customWidth="1"/>
    <col min="5122" max="5122" width="27.85546875" style="53" customWidth="1"/>
    <col min="5123" max="5123" width="29.5703125" style="53" customWidth="1"/>
    <col min="5124" max="5124" width="27.28515625" style="53" customWidth="1"/>
    <col min="5125" max="5125" width="27.7109375" style="53" customWidth="1"/>
    <col min="5126" max="5126" width="46.140625" style="53" customWidth="1"/>
    <col min="5127" max="5375" width="9.140625" style="53"/>
    <col min="5376" max="5376" width="101.28515625" style="53" customWidth="1"/>
    <col min="5377" max="5377" width="92.28515625" style="53" customWidth="1"/>
    <col min="5378" max="5378" width="27.85546875" style="53" customWidth="1"/>
    <col min="5379" max="5379" width="29.5703125" style="53" customWidth="1"/>
    <col min="5380" max="5380" width="27.28515625" style="53" customWidth="1"/>
    <col min="5381" max="5381" width="27.7109375" style="53" customWidth="1"/>
    <col min="5382" max="5382" width="46.140625" style="53" customWidth="1"/>
    <col min="5383" max="5631" width="9.140625" style="53"/>
    <col min="5632" max="5632" width="101.28515625" style="53" customWidth="1"/>
    <col min="5633" max="5633" width="92.28515625" style="53" customWidth="1"/>
    <col min="5634" max="5634" width="27.85546875" style="53" customWidth="1"/>
    <col min="5635" max="5635" width="29.5703125" style="53" customWidth="1"/>
    <col min="5636" max="5636" width="27.28515625" style="53" customWidth="1"/>
    <col min="5637" max="5637" width="27.7109375" style="53" customWidth="1"/>
    <col min="5638" max="5638" width="46.140625" style="53" customWidth="1"/>
    <col min="5639" max="5887" width="9.140625" style="53"/>
    <col min="5888" max="5888" width="101.28515625" style="53" customWidth="1"/>
    <col min="5889" max="5889" width="92.28515625" style="53" customWidth="1"/>
    <col min="5890" max="5890" width="27.85546875" style="53" customWidth="1"/>
    <col min="5891" max="5891" width="29.5703125" style="53" customWidth="1"/>
    <col min="5892" max="5892" width="27.28515625" style="53" customWidth="1"/>
    <col min="5893" max="5893" width="27.7109375" style="53" customWidth="1"/>
    <col min="5894" max="5894" width="46.140625" style="53" customWidth="1"/>
    <col min="5895" max="6143" width="9.140625" style="53"/>
    <col min="6144" max="6144" width="101.28515625" style="53" customWidth="1"/>
    <col min="6145" max="6145" width="92.28515625" style="53" customWidth="1"/>
    <col min="6146" max="6146" width="27.85546875" style="53" customWidth="1"/>
    <col min="6147" max="6147" width="29.5703125" style="53" customWidth="1"/>
    <col min="6148" max="6148" width="27.28515625" style="53" customWidth="1"/>
    <col min="6149" max="6149" width="27.7109375" style="53" customWidth="1"/>
    <col min="6150" max="6150" width="46.140625" style="53" customWidth="1"/>
    <col min="6151" max="6399" width="9.140625" style="53"/>
    <col min="6400" max="6400" width="101.28515625" style="53" customWidth="1"/>
    <col min="6401" max="6401" width="92.28515625" style="53" customWidth="1"/>
    <col min="6402" max="6402" width="27.85546875" style="53" customWidth="1"/>
    <col min="6403" max="6403" width="29.5703125" style="53" customWidth="1"/>
    <col min="6404" max="6404" width="27.28515625" style="53" customWidth="1"/>
    <col min="6405" max="6405" width="27.7109375" style="53" customWidth="1"/>
    <col min="6406" max="6406" width="46.140625" style="53" customWidth="1"/>
    <col min="6407" max="6655" width="9.140625" style="53"/>
    <col min="6656" max="6656" width="101.28515625" style="53" customWidth="1"/>
    <col min="6657" max="6657" width="92.28515625" style="53" customWidth="1"/>
    <col min="6658" max="6658" width="27.85546875" style="53" customWidth="1"/>
    <col min="6659" max="6659" width="29.5703125" style="53" customWidth="1"/>
    <col min="6660" max="6660" width="27.28515625" style="53" customWidth="1"/>
    <col min="6661" max="6661" width="27.7109375" style="53" customWidth="1"/>
    <col min="6662" max="6662" width="46.140625" style="53" customWidth="1"/>
    <col min="6663" max="6911" width="9.140625" style="53"/>
    <col min="6912" max="6912" width="101.28515625" style="53" customWidth="1"/>
    <col min="6913" max="6913" width="92.28515625" style="53" customWidth="1"/>
    <col min="6914" max="6914" width="27.85546875" style="53" customWidth="1"/>
    <col min="6915" max="6915" width="29.5703125" style="53" customWidth="1"/>
    <col min="6916" max="6916" width="27.28515625" style="53" customWidth="1"/>
    <col min="6917" max="6917" width="27.7109375" style="53" customWidth="1"/>
    <col min="6918" max="6918" width="46.140625" style="53" customWidth="1"/>
    <col min="6919" max="7167" width="9.140625" style="53"/>
    <col min="7168" max="7168" width="101.28515625" style="53" customWidth="1"/>
    <col min="7169" max="7169" width="92.28515625" style="53" customWidth="1"/>
    <col min="7170" max="7170" width="27.85546875" style="53" customWidth="1"/>
    <col min="7171" max="7171" width="29.5703125" style="53" customWidth="1"/>
    <col min="7172" max="7172" width="27.28515625" style="53" customWidth="1"/>
    <col min="7173" max="7173" width="27.7109375" style="53" customWidth="1"/>
    <col min="7174" max="7174" width="46.140625" style="53" customWidth="1"/>
    <col min="7175" max="7423" width="9.140625" style="53"/>
    <col min="7424" max="7424" width="101.28515625" style="53" customWidth="1"/>
    <col min="7425" max="7425" width="92.28515625" style="53" customWidth="1"/>
    <col min="7426" max="7426" width="27.85546875" style="53" customWidth="1"/>
    <col min="7427" max="7427" width="29.5703125" style="53" customWidth="1"/>
    <col min="7428" max="7428" width="27.28515625" style="53" customWidth="1"/>
    <col min="7429" max="7429" width="27.7109375" style="53" customWidth="1"/>
    <col min="7430" max="7430" width="46.140625" style="53" customWidth="1"/>
    <col min="7431" max="7679" width="9.140625" style="53"/>
    <col min="7680" max="7680" width="101.28515625" style="53" customWidth="1"/>
    <col min="7681" max="7681" width="92.28515625" style="53" customWidth="1"/>
    <col min="7682" max="7682" width="27.85546875" style="53" customWidth="1"/>
    <col min="7683" max="7683" width="29.5703125" style="53" customWidth="1"/>
    <col min="7684" max="7684" width="27.28515625" style="53" customWidth="1"/>
    <col min="7685" max="7685" width="27.7109375" style="53" customWidth="1"/>
    <col min="7686" max="7686" width="46.140625" style="53" customWidth="1"/>
    <col min="7687" max="7935" width="9.140625" style="53"/>
    <col min="7936" max="7936" width="101.28515625" style="53" customWidth="1"/>
    <col min="7937" max="7937" width="92.28515625" style="53" customWidth="1"/>
    <col min="7938" max="7938" width="27.85546875" style="53" customWidth="1"/>
    <col min="7939" max="7939" width="29.5703125" style="53" customWidth="1"/>
    <col min="7940" max="7940" width="27.28515625" style="53" customWidth="1"/>
    <col min="7941" max="7941" width="27.7109375" style="53" customWidth="1"/>
    <col min="7942" max="7942" width="46.140625" style="53" customWidth="1"/>
    <col min="7943" max="8191" width="9.140625" style="53"/>
    <col min="8192" max="8192" width="101.28515625" style="53" customWidth="1"/>
    <col min="8193" max="8193" width="92.28515625" style="53" customWidth="1"/>
    <col min="8194" max="8194" width="27.85546875" style="53" customWidth="1"/>
    <col min="8195" max="8195" width="29.5703125" style="53" customWidth="1"/>
    <col min="8196" max="8196" width="27.28515625" style="53" customWidth="1"/>
    <col min="8197" max="8197" width="27.7109375" style="53" customWidth="1"/>
    <col min="8198" max="8198" width="46.140625" style="53" customWidth="1"/>
    <col min="8199" max="8447" width="9.140625" style="53"/>
    <col min="8448" max="8448" width="101.28515625" style="53" customWidth="1"/>
    <col min="8449" max="8449" width="92.28515625" style="53" customWidth="1"/>
    <col min="8450" max="8450" width="27.85546875" style="53" customWidth="1"/>
    <col min="8451" max="8451" width="29.5703125" style="53" customWidth="1"/>
    <col min="8452" max="8452" width="27.28515625" style="53" customWidth="1"/>
    <col min="8453" max="8453" width="27.7109375" style="53" customWidth="1"/>
    <col min="8454" max="8454" width="46.140625" style="53" customWidth="1"/>
    <col min="8455" max="8703" width="9.140625" style="53"/>
    <col min="8704" max="8704" width="101.28515625" style="53" customWidth="1"/>
    <col min="8705" max="8705" width="92.28515625" style="53" customWidth="1"/>
    <col min="8706" max="8706" width="27.85546875" style="53" customWidth="1"/>
    <col min="8707" max="8707" width="29.5703125" style="53" customWidth="1"/>
    <col min="8708" max="8708" width="27.28515625" style="53" customWidth="1"/>
    <col min="8709" max="8709" width="27.7109375" style="53" customWidth="1"/>
    <col min="8710" max="8710" width="46.140625" style="53" customWidth="1"/>
    <col min="8711" max="8959" width="9.140625" style="53"/>
    <col min="8960" max="8960" width="101.28515625" style="53" customWidth="1"/>
    <col min="8961" max="8961" width="92.28515625" style="53" customWidth="1"/>
    <col min="8962" max="8962" width="27.85546875" style="53" customWidth="1"/>
    <col min="8963" max="8963" width="29.5703125" style="53" customWidth="1"/>
    <col min="8964" max="8964" width="27.28515625" style="53" customWidth="1"/>
    <col min="8965" max="8965" width="27.7109375" style="53" customWidth="1"/>
    <col min="8966" max="8966" width="46.140625" style="53" customWidth="1"/>
    <col min="8967" max="9215" width="9.140625" style="53"/>
    <col min="9216" max="9216" width="101.28515625" style="53" customWidth="1"/>
    <col min="9217" max="9217" width="92.28515625" style="53" customWidth="1"/>
    <col min="9218" max="9218" width="27.85546875" style="53" customWidth="1"/>
    <col min="9219" max="9219" width="29.5703125" style="53" customWidth="1"/>
    <col min="9220" max="9220" width="27.28515625" style="53" customWidth="1"/>
    <col min="9221" max="9221" width="27.7109375" style="53" customWidth="1"/>
    <col min="9222" max="9222" width="46.140625" style="53" customWidth="1"/>
    <col min="9223" max="9471" width="9.140625" style="53"/>
    <col min="9472" max="9472" width="101.28515625" style="53" customWidth="1"/>
    <col min="9473" max="9473" width="92.28515625" style="53" customWidth="1"/>
    <col min="9474" max="9474" width="27.85546875" style="53" customWidth="1"/>
    <col min="9475" max="9475" width="29.5703125" style="53" customWidth="1"/>
    <col min="9476" max="9476" width="27.28515625" style="53" customWidth="1"/>
    <col min="9477" max="9477" width="27.7109375" style="53" customWidth="1"/>
    <col min="9478" max="9478" width="46.140625" style="53" customWidth="1"/>
    <col min="9479" max="9727" width="9.140625" style="53"/>
    <col min="9728" max="9728" width="101.28515625" style="53" customWidth="1"/>
    <col min="9729" max="9729" width="92.28515625" style="53" customWidth="1"/>
    <col min="9730" max="9730" width="27.85546875" style="53" customWidth="1"/>
    <col min="9731" max="9731" width="29.5703125" style="53" customWidth="1"/>
    <col min="9732" max="9732" width="27.28515625" style="53" customWidth="1"/>
    <col min="9733" max="9733" width="27.7109375" style="53" customWidth="1"/>
    <col min="9734" max="9734" width="46.140625" style="53" customWidth="1"/>
    <col min="9735" max="9983" width="9.140625" style="53"/>
    <col min="9984" max="9984" width="101.28515625" style="53" customWidth="1"/>
    <col min="9985" max="9985" width="92.28515625" style="53" customWidth="1"/>
    <col min="9986" max="9986" width="27.85546875" style="53" customWidth="1"/>
    <col min="9987" max="9987" width="29.5703125" style="53" customWidth="1"/>
    <col min="9988" max="9988" width="27.28515625" style="53" customWidth="1"/>
    <col min="9989" max="9989" width="27.7109375" style="53" customWidth="1"/>
    <col min="9990" max="9990" width="46.140625" style="53" customWidth="1"/>
    <col min="9991" max="10239" width="9.140625" style="53"/>
    <col min="10240" max="10240" width="101.28515625" style="53" customWidth="1"/>
    <col min="10241" max="10241" width="92.28515625" style="53" customWidth="1"/>
    <col min="10242" max="10242" width="27.85546875" style="53" customWidth="1"/>
    <col min="10243" max="10243" width="29.5703125" style="53" customWidth="1"/>
    <col min="10244" max="10244" width="27.28515625" style="53" customWidth="1"/>
    <col min="10245" max="10245" width="27.7109375" style="53" customWidth="1"/>
    <col min="10246" max="10246" width="46.140625" style="53" customWidth="1"/>
    <col min="10247" max="10495" width="9.140625" style="53"/>
    <col min="10496" max="10496" width="101.28515625" style="53" customWidth="1"/>
    <col min="10497" max="10497" width="92.28515625" style="53" customWidth="1"/>
    <col min="10498" max="10498" width="27.85546875" style="53" customWidth="1"/>
    <col min="10499" max="10499" width="29.5703125" style="53" customWidth="1"/>
    <col min="10500" max="10500" width="27.28515625" style="53" customWidth="1"/>
    <col min="10501" max="10501" width="27.7109375" style="53" customWidth="1"/>
    <col min="10502" max="10502" width="46.140625" style="53" customWidth="1"/>
    <col min="10503" max="10751" width="9.140625" style="53"/>
    <col min="10752" max="10752" width="101.28515625" style="53" customWidth="1"/>
    <col min="10753" max="10753" width="92.28515625" style="53" customWidth="1"/>
    <col min="10754" max="10754" width="27.85546875" style="53" customWidth="1"/>
    <col min="10755" max="10755" width="29.5703125" style="53" customWidth="1"/>
    <col min="10756" max="10756" width="27.28515625" style="53" customWidth="1"/>
    <col min="10757" max="10757" width="27.7109375" style="53" customWidth="1"/>
    <col min="10758" max="10758" width="46.140625" style="53" customWidth="1"/>
    <col min="10759" max="11007" width="9.140625" style="53"/>
    <col min="11008" max="11008" width="101.28515625" style="53" customWidth="1"/>
    <col min="11009" max="11009" width="92.28515625" style="53" customWidth="1"/>
    <col min="11010" max="11010" width="27.85546875" style="53" customWidth="1"/>
    <col min="11011" max="11011" width="29.5703125" style="53" customWidth="1"/>
    <col min="11012" max="11012" width="27.28515625" style="53" customWidth="1"/>
    <col min="11013" max="11013" width="27.7109375" style="53" customWidth="1"/>
    <col min="11014" max="11014" width="46.140625" style="53" customWidth="1"/>
    <col min="11015" max="11263" width="9.140625" style="53"/>
    <col min="11264" max="11264" width="101.28515625" style="53" customWidth="1"/>
    <col min="11265" max="11265" width="92.28515625" style="53" customWidth="1"/>
    <col min="11266" max="11266" width="27.85546875" style="53" customWidth="1"/>
    <col min="11267" max="11267" width="29.5703125" style="53" customWidth="1"/>
    <col min="11268" max="11268" width="27.28515625" style="53" customWidth="1"/>
    <col min="11269" max="11269" width="27.7109375" style="53" customWidth="1"/>
    <col min="11270" max="11270" width="46.140625" style="53" customWidth="1"/>
    <col min="11271" max="11519" width="9.140625" style="53"/>
    <col min="11520" max="11520" width="101.28515625" style="53" customWidth="1"/>
    <col min="11521" max="11521" width="92.28515625" style="53" customWidth="1"/>
    <col min="11522" max="11522" width="27.85546875" style="53" customWidth="1"/>
    <col min="11523" max="11523" width="29.5703125" style="53" customWidth="1"/>
    <col min="11524" max="11524" width="27.28515625" style="53" customWidth="1"/>
    <col min="11525" max="11525" width="27.7109375" style="53" customWidth="1"/>
    <col min="11526" max="11526" width="46.140625" style="53" customWidth="1"/>
    <col min="11527" max="11775" width="9.140625" style="53"/>
    <col min="11776" max="11776" width="101.28515625" style="53" customWidth="1"/>
    <col min="11777" max="11777" width="92.28515625" style="53" customWidth="1"/>
    <col min="11778" max="11778" width="27.85546875" style="53" customWidth="1"/>
    <col min="11779" max="11779" width="29.5703125" style="53" customWidth="1"/>
    <col min="11780" max="11780" width="27.28515625" style="53" customWidth="1"/>
    <col min="11781" max="11781" width="27.7109375" style="53" customWidth="1"/>
    <col min="11782" max="11782" width="46.140625" style="53" customWidth="1"/>
    <col min="11783" max="12031" width="9.140625" style="53"/>
    <col min="12032" max="12032" width="101.28515625" style="53" customWidth="1"/>
    <col min="12033" max="12033" width="92.28515625" style="53" customWidth="1"/>
    <col min="12034" max="12034" width="27.85546875" style="53" customWidth="1"/>
    <col min="12035" max="12035" width="29.5703125" style="53" customWidth="1"/>
    <col min="12036" max="12036" width="27.28515625" style="53" customWidth="1"/>
    <col min="12037" max="12037" width="27.7109375" style="53" customWidth="1"/>
    <col min="12038" max="12038" width="46.140625" style="53" customWidth="1"/>
    <col min="12039" max="12287" width="9.140625" style="53"/>
    <col min="12288" max="12288" width="101.28515625" style="53" customWidth="1"/>
    <col min="12289" max="12289" width="92.28515625" style="53" customWidth="1"/>
    <col min="12290" max="12290" width="27.85546875" style="53" customWidth="1"/>
    <col min="12291" max="12291" width="29.5703125" style="53" customWidth="1"/>
    <col min="12292" max="12292" width="27.28515625" style="53" customWidth="1"/>
    <col min="12293" max="12293" width="27.7109375" style="53" customWidth="1"/>
    <col min="12294" max="12294" width="46.140625" style="53" customWidth="1"/>
    <col min="12295" max="12543" width="9.140625" style="53"/>
    <col min="12544" max="12544" width="101.28515625" style="53" customWidth="1"/>
    <col min="12545" max="12545" width="92.28515625" style="53" customWidth="1"/>
    <col min="12546" max="12546" width="27.85546875" style="53" customWidth="1"/>
    <col min="12547" max="12547" width="29.5703125" style="53" customWidth="1"/>
    <col min="12548" max="12548" width="27.28515625" style="53" customWidth="1"/>
    <col min="12549" max="12549" width="27.7109375" style="53" customWidth="1"/>
    <col min="12550" max="12550" width="46.140625" style="53" customWidth="1"/>
    <col min="12551" max="12799" width="9.140625" style="53"/>
    <col min="12800" max="12800" width="101.28515625" style="53" customWidth="1"/>
    <col min="12801" max="12801" width="92.28515625" style="53" customWidth="1"/>
    <col min="12802" max="12802" width="27.85546875" style="53" customWidth="1"/>
    <col min="12803" max="12803" width="29.5703125" style="53" customWidth="1"/>
    <col min="12804" max="12804" width="27.28515625" style="53" customWidth="1"/>
    <col min="12805" max="12805" width="27.7109375" style="53" customWidth="1"/>
    <col min="12806" max="12806" width="46.140625" style="53" customWidth="1"/>
    <col min="12807" max="13055" width="9.140625" style="53"/>
    <col min="13056" max="13056" width="101.28515625" style="53" customWidth="1"/>
    <col min="13057" max="13057" width="92.28515625" style="53" customWidth="1"/>
    <col min="13058" max="13058" width="27.85546875" style="53" customWidth="1"/>
    <col min="13059" max="13059" width="29.5703125" style="53" customWidth="1"/>
    <col min="13060" max="13060" width="27.28515625" style="53" customWidth="1"/>
    <col min="13061" max="13061" width="27.7109375" style="53" customWidth="1"/>
    <col min="13062" max="13062" width="46.140625" style="53" customWidth="1"/>
    <col min="13063" max="13311" width="9.140625" style="53"/>
    <col min="13312" max="13312" width="101.28515625" style="53" customWidth="1"/>
    <col min="13313" max="13313" width="92.28515625" style="53" customWidth="1"/>
    <col min="13314" max="13314" width="27.85546875" style="53" customWidth="1"/>
    <col min="13315" max="13315" width="29.5703125" style="53" customWidth="1"/>
    <col min="13316" max="13316" width="27.28515625" style="53" customWidth="1"/>
    <col min="13317" max="13317" width="27.7109375" style="53" customWidth="1"/>
    <col min="13318" max="13318" width="46.140625" style="53" customWidth="1"/>
    <col min="13319" max="13567" width="9.140625" style="53"/>
    <col min="13568" max="13568" width="101.28515625" style="53" customWidth="1"/>
    <col min="13569" max="13569" width="92.28515625" style="53" customWidth="1"/>
    <col min="13570" max="13570" width="27.85546875" style="53" customWidth="1"/>
    <col min="13571" max="13571" width="29.5703125" style="53" customWidth="1"/>
    <col min="13572" max="13572" width="27.28515625" style="53" customWidth="1"/>
    <col min="13573" max="13573" width="27.7109375" style="53" customWidth="1"/>
    <col min="13574" max="13574" width="46.140625" style="53" customWidth="1"/>
    <col min="13575" max="13823" width="9.140625" style="53"/>
    <col min="13824" max="13824" width="101.28515625" style="53" customWidth="1"/>
    <col min="13825" max="13825" width="92.28515625" style="53" customWidth="1"/>
    <col min="13826" max="13826" width="27.85546875" style="53" customWidth="1"/>
    <col min="13827" max="13827" width="29.5703125" style="53" customWidth="1"/>
    <col min="13828" max="13828" width="27.28515625" style="53" customWidth="1"/>
    <col min="13829" max="13829" width="27.7109375" style="53" customWidth="1"/>
    <col min="13830" max="13830" width="46.140625" style="53" customWidth="1"/>
    <col min="13831" max="14079" width="9.140625" style="53"/>
    <col min="14080" max="14080" width="101.28515625" style="53" customWidth="1"/>
    <col min="14081" max="14081" width="92.28515625" style="53" customWidth="1"/>
    <col min="14082" max="14082" width="27.85546875" style="53" customWidth="1"/>
    <col min="14083" max="14083" width="29.5703125" style="53" customWidth="1"/>
    <col min="14084" max="14084" width="27.28515625" style="53" customWidth="1"/>
    <col min="14085" max="14085" width="27.7109375" style="53" customWidth="1"/>
    <col min="14086" max="14086" width="46.140625" style="53" customWidth="1"/>
    <col min="14087" max="14335" width="9.140625" style="53"/>
    <col min="14336" max="14336" width="101.28515625" style="53" customWidth="1"/>
    <col min="14337" max="14337" width="92.28515625" style="53" customWidth="1"/>
    <col min="14338" max="14338" width="27.85546875" style="53" customWidth="1"/>
    <col min="14339" max="14339" width="29.5703125" style="53" customWidth="1"/>
    <col min="14340" max="14340" width="27.28515625" style="53" customWidth="1"/>
    <col min="14341" max="14341" width="27.7109375" style="53" customWidth="1"/>
    <col min="14342" max="14342" width="46.140625" style="53" customWidth="1"/>
    <col min="14343" max="14591" width="9.140625" style="53"/>
    <col min="14592" max="14592" width="101.28515625" style="53" customWidth="1"/>
    <col min="14593" max="14593" width="92.28515625" style="53" customWidth="1"/>
    <col min="14594" max="14594" width="27.85546875" style="53" customWidth="1"/>
    <col min="14595" max="14595" width="29.5703125" style="53" customWidth="1"/>
    <col min="14596" max="14596" width="27.28515625" style="53" customWidth="1"/>
    <col min="14597" max="14597" width="27.7109375" style="53" customWidth="1"/>
    <col min="14598" max="14598" width="46.140625" style="53" customWidth="1"/>
    <col min="14599" max="14847" width="9.140625" style="53"/>
    <col min="14848" max="14848" width="101.28515625" style="53" customWidth="1"/>
    <col min="14849" max="14849" width="92.28515625" style="53" customWidth="1"/>
    <col min="14850" max="14850" width="27.85546875" style="53" customWidth="1"/>
    <col min="14851" max="14851" width="29.5703125" style="53" customWidth="1"/>
    <col min="14852" max="14852" width="27.28515625" style="53" customWidth="1"/>
    <col min="14853" max="14853" width="27.7109375" style="53" customWidth="1"/>
    <col min="14854" max="14854" width="46.140625" style="53" customWidth="1"/>
    <col min="14855" max="15103" width="9.140625" style="53"/>
    <col min="15104" max="15104" width="101.28515625" style="53" customWidth="1"/>
    <col min="15105" max="15105" width="92.28515625" style="53" customWidth="1"/>
    <col min="15106" max="15106" width="27.85546875" style="53" customWidth="1"/>
    <col min="15107" max="15107" width="29.5703125" style="53" customWidth="1"/>
    <col min="15108" max="15108" width="27.28515625" style="53" customWidth="1"/>
    <col min="15109" max="15109" width="27.7109375" style="53" customWidth="1"/>
    <col min="15110" max="15110" width="46.140625" style="53" customWidth="1"/>
    <col min="15111" max="15359" width="9.140625" style="53"/>
    <col min="15360" max="15360" width="101.28515625" style="53" customWidth="1"/>
    <col min="15361" max="15361" width="92.28515625" style="53" customWidth="1"/>
    <col min="15362" max="15362" width="27.85546875" style="53" customWidth="1"/>
    <col min="15363" max="15363" width="29.5703125" style="53" customWidth="1"/>
    <col min="15364" max="15364" width="27.28515625" style="53" customWidth="1"/>
    <col min="15365" max="15365" width="27.7109375" style="53" customWidth="1"/>
    <col min="15366" max="15366" width="46.140625" style="53" customWidth="1"/>
    <col min="15367" max="15615" width="9.140625" style="53"/>
    <col min="15616" max="15616" width="101.28515625" style="53" customWidth="1"/>
    <col min="15617" max="15617" width="92.28515625" style="53" customWidth="1"/>
    <col min="15618" max="15618" width="27.85546875" style="53" customWidth="1"/>
    <col min="15619" max="15619" width="29.5703125" style="53" customWidth="1"/>
    <col min="15620" max="15620" width="27.28515625" style="53" customWidth="1"/>
    <col min="15621" max="15621" width="27.7109375" style="53" customWidth="1"/>
    <col min="15622" max="15622" width="46.140625" style="53" customWidth="1"/>
    <col min="15623" max="15871" width="9.140625" style="53"/>
    <col min="15872" max="15872" width="101.28515625" style="53" customWidth="1"/>
    <col min="15873" max="15873" width="92.28515625" style="53" customWidth="1"/>
    <col min="15874" max="15874" width="27.85546875" style="53" customWidth="1"/>
    <col min="15875" max="15875" width="29.5703125" style="53" customWidth="1"/>
    <col min="15876" max="15876" width="27.28515625" style="53" customWidth="1"/>
    <col min="15877" max="15877" width="27.7109375" style="53" customWidth="1"/>
    <col min="15878" max="15878" width="46.140625" style="53" customWidth="1"/>
    <col min="15879" max="16127" width="9.140625" style="53"/>
    <col min="16128" max="16128" width="101.28515625" style="53" customWidth="1"/>
    <col min="16129" max="16129" width="92.28515625" style="53" customWidth="1"/>
    <col min="16130" max="16130" width="27.85546875" style="53" customWidth="1"/>
    <col min="16131" max="16131" width="29.5703125" style="53" customWidth="1"/>
    <col min="16132" max="16132" width="27.28515625" style="53" customWidth="1"/>
    <col min="16133" max="16133" width="27.7109375" style="53" customWidth="1"/>
    <col min="16134" max="16134" width="46.140625" style="53" customWidth="1"/>
    <col min="16135" max="16384" width="9.140625" style="53"/>
  </cols>
  <sheetData>
    <row r="1" spans="2:20" x14ac:dyDescent="0.3">
      <c r="C1" s="127"/>
      <c r="D1" s="127"/>
      <c r="E1" s="127"/>
      <c r="F1" s="125"/>
    </row>
    <row r="2" spans="2:20" ht="126" customHeight="1" thickBot="1" x14ac:dyDescent="0.35">
      <c r="F2" s="125"/>
    </row>
    <row r="3" spans="2:20" ht="95.25" hidden="1" customHeight="1" thickBot="1" x14ac:dyDescent="0.35">
      <c r="B3" s="465" t="s">
        <v>26</v>
      </c>
      <c r="C3" s="466"/>
      <c r="D3" s="466"/>
      <c r="E3" s="466"/>
      <c r="F3" s="467"/>
    </row>
    <row r="4" spans="2:20" ht="62.25" customHeight="1" thickBot="1" x14ac:dyDescent="0.35">
      <c r="B4" s="459" t="s">
        <v>431</v>
      </c>
      <c r="C4" s="460"/>
      <c r="D4" s="460"/>
      <c r="E4" s="460"/>
      <c r="F4" s="461"/>
      <c r="G4" s="264"/>
      <c r="H4" s="264"/>
      <c r="I4" s="264"/>
      <c r="J4" s="264"/>
      <c r="K4" s="264"/>
      <c r="L4" s="264"/>
    </row>
    <row r="5" spans="2:20" ht="63" customHeight="1" thickBot="1" x14ac:dyDescent="0.35">
      <c r="B5" s="459" t="s">
        <v>27</v>
      </c>
      <c r="C5" s="460"/>
      <c r="D5" s="460"/>
      <c r="E5" s="460"/>
      <c r="F5" s="461"/>
    </row>
    <row r="6" spans="2:20" s="125" customFormat="1" ht="63" customHeight="1" thickBot="1" x14ac:dyDescent="0.35">
      <c r="B6" s="191"/>
      <c r="C6" s="192"/>
      <c r="D6" s="192"/>
      <c r="E6" s="192"/>
      <c r="F6" s="377"/>
    </row>
    <row r="7" spans="2:20" ht="60" customHeight="1" x14ac:dyDescent="0.3">
      <c r="B7" s="459" t="s">
        <v>28</v>
      </c>
      <c r="C7" s="460"/>
      <c r="D7" s="460"/>
      <c r="E7" s="460"/>
      <c r="F7" s="461"/>
    </row>
    <row r="8" spans="2:20" x14ac:dyDescent="0.3">
      <c r="B8" s="101"/>
      <c r="C8" s="102"/>
      <c r="D8" s="102"/>
      <c r="E8" s="102"/>
      <c r="F8" s="378"/>
    </row>
    <row r="9" spans="2:20" x14ac:dyDescent="0.3">
      <c r="B9" s="101"/>
      <c r="C9" s="102"/>
      <c r="D9" s="102"/>
      <c r="E9" s="102"/>
      <c r="F9" s="379"/>
    </row>
    <row r="10" spans="2:20" s="103" customFormat="1" ht="57" hidden="1" customHeight="1" x14ac:dyDescent="0.25">
      <c r="B10" s="229" t="s">
        <v>8</v>
      </c>
      <c r="C10" s="230" t="s">
        <v>29</v>
      </c>
      <c r="D10" s="230" t="s">
        <v>30</v>
      </c>
      <c r="E10" s="230"/>
      <c r="F10" s="380" t="s">
        <v>31</v>
      </c>
      <c r="G10" s="265"/>
    </row>
    <row r="11" spans="2:20" s="103" customFormat="1" ht="288.75" hidden="1" customHeight="1" x14ac:dyDescent="0.25">
      <c r="B11" s="104" t="s">
        <v>32</v>
      </c>
      <c r="C11" s="105" t="s">
        <v>33</v>
      </c>
      <c r="D11" s="105" t="s">
        <v>34</v>
      </c>
      <c r="E11" s="105"/>
      <c r="F11" s="381"/>
      <c r="G11" s="265"/>
    </row>
    <row r="12" spans="2:20" s="103" customFormat="1" ht="303" hidden="1" customHeight="1" x14ac:dyDescent="0.25">
      <c r="B12" s="104" t="s">
        <v>35</v>
      </c>
      <c r="C12" s="105" t="s">
        <v>36</v>
      </c>
      <c r="D12" s="105" t="s">
        <v>37</v>
      </c>
      <c r="E12" s="105"/>
      <c r="F12" s="381"/>
      <c r="G12" s="265"/>
    </row>
    <row r="13" spans="2:20" s="103" customFormat="1" ht="63.6" hidden="1" customHeight="1" x14ac:dyDescent="0.25">
      <c r="B13" s="229" t="s">
        <v>9</v>
      </c>
      <c r="C13" s="230" t="s">
        <v>29</v>
      </c>
      <c r="D13" s="230" t="s">
        <v>30</v>
      </c>
      <c r="E13" s="230"/>
      <c r="F13" s="380" t="s">
        <v>31</v>
      </c>
      <c r="G13" s="265"/>
    </row>
    <row r="14" spans="2:20" s="103" customFormat="1" ht="234.75" hidden="1" customHeight="1" x14ac:dyDescent="0.25">
      <c r="B14" s="104" t="s">
        <v>38</v>
      </c>
      <c r="C14" s="105" t="s">
        <v>39</v>
      </c>
      <c r="D14" s="105" t="s">
        <v>37</v>
      </c>
      <c r="E14" s="105"/>
      <c r="F14" s="381"/>
      <c r="G14" s="265"/>
    </row>
    <row r="15" spans="2:20" s="103" customFormat="1" ht="73.5" customHeight="1" x14ac:dyDescent="0.25">
      <c r="B15" s="462" t="s">
        <v>40</v>
      </c>
      <c r="C15" s="463"/>
      <c r="D15" s="463"/>
      <c r="E15" s="463"/>
      <c r="F15" s="464"/>
      <c r="G15" s="265" t="s">
        <v>594</v>
      </c>
    </row>
    <row r="16" spans="2:20" s="103" customFormat="1" ht="64.900000000000006" customHeight="1" x14ac:dyDescent="0.25">
      <c r="B16" s="229" t="s">
        <v>11</v>
      </c>
      <c r="C16" s="230" t="s">
        <v>29</v>
      </c>
      <c r="D16" s="230" t="s">
        <v>30</v>
      </c>
      <c r="E16" s="230" t="s">
        <v>478</v>
      </c>
      <c r="F16" s="380" t="s">
        <v>31</v>
      </c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</row>
    <row r="17" spans="2:20" s="103" customFormat="1" ht="231.75" hidden="1" customHeight="1" x14ac:dyDescent="0.25">
      <c r="B17" s="104" t="s">
        <v>41</v>
      </c>
      <c r="C17" s="105" t="s">
        <v>42</v>
      </c>
      <c r="D17" s="105" t="s">
        <v>43</v>
      </c>
      <c r="E17" s="105"/>
      <c r="F17" s="382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</row>
    <row r="18" spans="2:20" s="103" customFormat="1" ht="285" hidden="1" customHeight="1" x14ac:dyDescent="0.25">
      <c r="B18" s="104" t="s">
        <v>44</v>
      </c>
      <c r="C18" s="105" t="s">
        <v>45</v>
      </c>
      <c r="D18" s="105" t="s">
        <v>43</v>
      </c>
      <c r="E18" s="105"/>
      <c r="F18" s="382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</row>
    <row r="19" spans="2:20" s="103" customFormat="1" ht="186.75" customHeight="1" x14ac:dyDescent="0.25">
      <c r="B19" s="104" t="s">
        <v>46</v>
      </c>
      <c r="C19" s="105" t="s">
        <v>47</v>
      </c>
      <c r="D19" s="105" t="s">
        <v>43</v>
      </c>
      <c r="E19" s="346">
        <v>1.03</v>
      </c>
      <c r="F19" s="383">
        <f>(1260*12)/4350</f>
        <v>3.4758620689655171</v>
      </c>
      <c r="G19" s="265"/>
      <c r="H19" s="265"/>
      <c r="I19" s="398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</row>
    <row r="20" spans="2:20" s="103" customFormat="1" ht="89.25" hidden="1" customHeight="1" x14ac:dyDescent="0.25">
      <c r="B20" s="229" t="s">
        <v>48</v>
      </c>
      <c r="C20" s="230" t="s">
        <v>29</v>
      </c>
      <c r="D20" s="230" t="s">
        <v>30</v>
      </c>
      <c r="E20" s="230"/>
      <c r="F20" s="380" t="s">
        <v>31</v>
      </c>
      <c r="G20" s="265"/>
    </row>
    <row r="21" spans="2:20" s="103" customFormat="1" ht="222" hidden="1" customHeight="1" x14ac:dyDescent="0.25">
      <c r="B21" s="108" t="s">
        <v>49</v>
      </c>
      <c r="C21" s="109" t="s">
        <v>50</v>
      </c>
      <c r="D21" s="109" t="s">
        <v>43</v>
      </c>
      <c r="E21" s="109"/>
      <c r="F21" s="382"/>
      <c r="G21" s="265"/>
    </row>
    <row r="22" spans="2:20" s="103" customFormat="1" ht="246.75" hidden="1" customHeight="1" x14ac:dyDescent="0.25">
      <c r="B22" s="108" t="s">
        <v>51</v>
      </c>
      <c r="C22" s="109" t="s">
        <v>52</v>
      </c>
      <c r="D22" s="109" t="s">
        <v>43</v>
      </c>
      <c r="E22" s="109"/>
      <c r="F22" s="382"/>
      <c r="G22" s="265"/>
    </row>
    <row r="23" spans="2:20" s="103" customFormat="1" ht="98.25" customHeight="1" x14ac:dyDescent="0.25">
      <c r="B23" s="229" t="s">
        <v>13</v>
      </c>
      <c r="C23" s="230" t="s">
        <v>29</v>
      </c>
      <c r="D23" s="230" t="s">
        <v>30</v>
      </c>
      <c r="E23" s="230"/>
      <c r="F23" s="380" t="s">
        <v>31</v>
      </c>
      <c r="G23" s="265"/>
    </row>
    <row r="24" spans="2:20" s="103" customFormat="1" ht="211.5" customHeight="1" x14ac:dyDescent="0.25">
      <c r="B24" s="108" t="s">
        <v>53</v>
      </c>
      <c r="C24" s="109" t="s">
        <v>54</v>
      </c>
      <c r="D24" s="109" t="s">
        <v>43</v>
      </c>
      <c r="E24" s="347">
        <v>8.9999999999999993E-3</v>
      </c>
      <c r="F24" s="384">
        <f>'Anexo_1.3_Limites Estratégicos'!E22/'Anexo_1.1_Usos e Fontes'!D24</f>
        <v>8.3999855626940012E-3</v>
      </c>
      <c r="G24" s="265"/>
      <c r="I24" s="361"/>
    </row>
    <row r="25" spans="2:20" s="103" customFormat="1" ht="224.25" hidden="1" customHeight="1" x14ac:dyDescent="0.25">
      <c r="B25" s="108" t="s">
        <v>55</v>
      </c>
      <c r="C25" s="109" t="s">
        <v>56</v>
      </c>
      <c r="D25" s="109" t="s">
        <v>43</v>
      </c>
      <c r="E25" s="109"/>
      <c r="F25" s="385"/>
      <c r="G25" s="265"/>
    </row>
    <row r="26" spans="2:20" s="103" customFormat="1" ht="221.25" hidden="1" customHeight="1" x14ac:dyDescent="0.25">
      <c r="B26" s="104" t="s">
        <v>57</v>
      </c>
      <c r="C26" s="105" t="s">
        <v>58</v>
      </c>
      <c r="D26" s="105"/>
      <c r="E26" s="105"/>
      <c r="F26" s="381"/>
      <c r="G26" s="265"/>
    </row>
    <row r="27" spans="2:20" s="103" customFormat="1" ht="61.15" hidden="1" customHeight="1" x14ac:dyDescent="0.25">
      <c r="B27" s="110" t="s">
        <v>14</v>
      </c>
      <c r="C27" s="111" t="s">
        <v>29</v>
      </c>
      <c r="D27" s="111" t="s">
        <v>30</v>
      </c>
      <c r="E27" s="111"/>
      <c r="F27" s="386" t="s">
        <v>59</v>
      </c>
      <c r="G27" s="265"/>
    </row>
    <row r="28" spans="2:20" s="103" customFormat="1" ht="90" hidden="1" customHeight="1" x14ac:dyDescent="0.25">
      <c r="B28" s="112" t="s">
        <v>60</v>
      </c>
      <c r="C28" s="113"/>
      <c r="D28" s="105"/>
      <c r="E28" s="105"/>
      <c r="F28" s="381"/>
      <c r="G28" s="265"/>
    </row>
    <row r="29" spans="2:20" s="103" customFormat="1" ht="108" hidden="1" customHeight="1" x14ac:dyDescent="0.25">
      <c r="B29" s="112" t="s">
        <v>61</v>
      </c>
      <c r="C29" s="113"/>
      <c r="D29" s="105"/>
      <c r="E29" s="105"/>
      <c r="F29" s="381"/>
      <c r="G29" s="265"/>
    </row>
    <row r="30" spans="2:20" s="103" customFormat="1" ht="77.25" hidden="1" customHeight="1" x14ac:dyDescent="0.25">
      <c r="B30" s="229" t="s">
        <v>62</v>
      </c>
      <c r="C30" s="230" t="s">
        <v>29</v>
      </c>
      <c r="D30" s="230" t="s">
        <v>30</v>
      </c>
      <c r="E30" s="230"/>
      <c r="F30" s="380" t="s">
        <v>31</v>
      </c>
      <c r="G30" s="265"/>
    </row>
    <row r="31" spans="2:20" s="103" customFormat="1" ht="333" hidden="1" x14ac:dyDescent="0.25">
      <c r="B31" s="104" t="s">
        <v>63</v>
      </c>
      <c r="C31" s="105" t="s">
        <v>64</v>
      </c>
      <c r="D31" s="105" t="s">
        <v>37</v>
      </c>
      <c r="E31" s="105"/>
      <c r="F31" s="381"/>
      <c r="G31" s="265"/>
    </row>
    <row r="32" spans="2:20" s="103" customFormat="1" ht="226.5" hidden="1" customHeight="1" x14ac:dyDescent="0.25">
      <c r="B32" s="104" t="s">
        <v>65</v>
      </c>
      <c r="C32" s="105" t="s">
        <v>66</v>
      </c>
      <c r="D32" s="105" t="s">
        <v>37</v>
      </c>
      <c r="E32" s="105"/>
      <c r="F32" s="381"/>
      <c r="G32" s="265"/>
    </row>
    <row r="33" spans="2:67" s="103" customFormat="1" ht="63.6" hidden="1" customHeight="1" x14ac:dyDescent="0.25">
      <c r="B33" s="229" t="s">
        <v>67</v>
      </c>
      <c r="C33" s="230" t="s">
        <v>29</v>
      </c>
      <c r="D33" s="230" t="s">
        <v>30</v>
      </c>
      <c r="E33" s="230"/>
      <c r="F33" s="380" t="s">
        <v>31</v>
      </c>
      <c r="G33" s="265"/>
    </row>
    <row r="34" spans="2:67" s="103" customFormat="1" ht="254.25" hidden="1" customHeight="1" x14ac:dyDescent="0.25">
      <c r="B34" s="104" t="s">
        <v>68</v>
      </c>
      <c r="C34" s="105" t="s">
        <v>69</v>
      </c>
      <c r="D34" s="105" t="s">
        <v>43</v>
      </c>
      <c r="E34" s="105"/>
      <c r="F34" s="381"/>
      <c r="G34" s="265"/>
    </row>
    <row r="35" spans="2:67" s="103" customFormat="1" ht="194.25" hidden="1" x14ac:dyDescent="0.25">
      <c r="B35" s="104" t="s">
        <v>70</v>
      </c>
      <c r="C35" s="105" t="s">
        <v>71</v>
      </c>
      <c r="D35" s="105" t="s">
        <v>43</v>
      </c>
      <c r="E35" s="105"/>
      <c r="F35" s="381"/>
      <c r="G35" s="265"/>
    </row>
    <row r="36" spans="2:67" s="103" customFormat="1" ht="303" hidden="1" customHeight="1" x14ac:dyDescent="0.25">
      <c r="B36" s="104" t="s">
        <v>72</v>
      </c>
      <c r="C36" s="105" t="s">
        <v>73</v>
      </c>
      <c r="D36" s="105" t="s">
        <v>43</v>
      </c>
      <c r="E36" s="105"/>
      <c r="F36" s="381"/>
      <c r="G36" s="265"/>
    </row>
    <row r="37" spans="2:67" s="103" customFormat="1" ht="233.25" hidden="1" customHeight="1" x14ac:dyDescent="0.25">
      <c r="B37" s="104" t="s">
        <v>74</v>
      </c>
      <c r="C37" s="105" t="s">
        <v>75</v>
      </c>
      <c r="D37" s="105" t="s">
        <v>43</v>
      </c>
      <c r="E37" s="105"/>
      <c r="F37" s="381"/>
      <c r="G37" s="265"/>
    </row>
    <row r="38" spans="2:67" s="114" customFormat="1" ht="65.25" customHeight="1" x14ac:dyDescent="0.25">
      <c r="B38" s="229" t="s">
        <v>17</v>
      </c>
      <c r="C38" s="230" t="s">
        <v>29</v>
      </c>
      <c r="D38" s="230" t="s">
        <v>30</v>
      </c>
      <c r="E38" s="230"/>
      <c r="F38" s="380" t="s">
        <v>31</v>
      </c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U38" s="265"/>
      <c r="AV38" s="265"/>
      <c r="AW38" s="265"/>
      <c r="AX38" s="265"/>
      <c r="AY38" s="265"/>
      <c r="AZ38" s="265"/>
      <c r="BA38" s="265"/>
      <c r="BB38" s="265"/>
      <c r="BC38" s="265"/>
      <c r="BD38" s="265"/>
      <c r="BE38" s="265"/>
      <c r="BF38" s="265"/>
      <c r="BG38" s="265"/>
      <c r="BH38" s="265"/>
      <c r="BI38" s="265"/>
      <c r="BJ38" s="265"/>
      <c r="BK38" s="265"/>
      <c r="BL38" s="265"/>
      <c r="BM38" s="265"/>
      <c r="BN38" s="265"/>
      <c r="BO38" s="265"/>
    </row>
    <row r="39" spans="2:67" s="103" customFormat="1" ht="193.5" customHeight="1" x14ac:dyDescent="0.25">
      <c r="B39" s="104" t="s">
        <v>76</v>
      </c>
      <c r="C39" s="105" t="s">
        <v>77</v>
      </c>
      <c r="D39" s="105" t="s">
        <v>43</v>
      </c>
      <c r="E39" s="348">
        <v>61000</v>
      </c>
      <c r="F39" s="387">
        <v>60000</v>
      </c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  <c r="BE39" s="265"/>
      <c r="BF39" s="265"/>
      <c r="BG39" s="265"/>
      <c r="BH39" s="265"/>
      <c r="BI39" s="265"/>
      <c r="BJ39" s="265"/>
      <c r="BK39" s="265"/>
      <c r="BL39" s="265"/>
      <c r="BM39" s="265"/>
      <c r="BN39" s="265"/>
      <c r="BO39" s="265"/>
    </row>
    <row r="40" spans="2:67" s="103" customFormat="1" ht="240.75" hidden="1" customHeight="1" x14ac:dyDescent="0.25">
      <c r="B40" s="104" t="s">
        <v>78</v>
      </c>
      <c r="C40" s="105" t="s">
        <v>79</v>
      </c>
      <c r="D40" s="105" t="s">
        <v>43</v>
      </c>
      <c r="E40" s="105"/>
      <c r="F40" s="382"/>
      <c r="G40" s="265"/>
    </row>
    <row r="41" spans="2:67" s="103" customFormat="1" ht="267.75" hidden="1" customHeight="1" x14ac:dyDescent="0.25">
      <c r="B41" s="104" t="s">
        <v>80</v>
      </c>
      <c r="C41" s="105" t="s">
        <v>81</v>
      </c>
      <c r="D41" s="105" t="s">
        <v>43</v>
      </c>
      <c r="E41" s="105"/>
      <c r="F41" s="382"/>
      <c r="G41" s="265"/>
    </row>
    <row r="42" spans="2:67" s="103" customFormat="1" ht="64.150000000000006" customHeight="1" x14ac:dyDescent="0.25">
      <c r="B42" s="229" t="s">
        <v>18</v>
      </c>
      <c r="C42" s="230" t="s">
        <v>29</v>
      </c>
      <c r="D42" s="230" t="s">
        <v>30</v>
      </c>
      <c r="E42" s="230"/>
      <c r="F42" s="380" t="s">
        <v>31</v>
      </c>
      <c r="G42" s="265"/>
    </row>
    <row r="43" spans="2:67" s="103" customFormat="1" ht="261.75" hidden="1" customHeight="1" x14ac:dyDescent="0.25">
      <c r="B43" s="108" t="s">
        <v>82</v>
      </c>
      <c r="C43" s="109" t="s">
        <v>83</v>
      </c>
      <c r="D43" s="109" t="s">
        <v>37</v>
      </c>
      <c r="E43" s="109"/>
      <c r="F43" s="388"/>
      <c r="G43" s="265"/>
    </row>
    <row r="44" spans="2:67" s="103" customFormat="1" ht="261.75" customHeight="1" x14ac:dyDescent="0.25">
      <c r="B44" s="108" t="s">
        <v>84</v>
      </c>
      <c r="C44" s="109" t="s">
        <v>85</v>
      </c>
      <c r="D44" s="109" t="s">
        <v>37</v>
      </c>
      <c r="E44" s="107">
        <v>0.3</v>
      </c>
      <c r="F44" s="389">
        <f>(9/27)</f>
        <v>0.33333333333333331</v>
      </c>
      <c r="G44" s="265"/>
    </row>
    <row r="45" spans="2:67" s="103" customFormat="1" ht="56.45" customHeight="1" x14ac:dyDescent="0.25">
      <c r="B45" s="229" t="s">
        <v>19</v>
      </c>
      <c r="C45" s="230" t="s">
        <v>29</v>
      </c>
      <c r="D45" s="230" t="s">
        <v>30</v>
      </c>
      <c r="E45" s="230"/>
      <c r="F45" s="380" t="s">
        <v>31</v>
      </c>
      <c r="G45" s="265"/>
    </row>
    <row r="46" spans="2:67" s="103" customFormat="1" ht="197.25" customHeight="1" x14ac:dyDescent="0.25">
      <c r="B46" s="108" t="s">
        <v>86</v>
      </c>
      <c r="C46" s="109" t="s">
        <v>87</v>
      </c>
      <c r="D46" s="109" t="s">
        <v>43</v>
      </c>
      <c r="E46" s="115">
        <v>1.2</v>
      </c>
      <c r="F46" s="390">
        <f>15120/(2977216/1000)</f>
        <v>5.0785700466476067</v>
      </c>
      <c r="G46" s="265"/>
    </row>
    <row r="47" spans="2:67" s="103" customFormat="1" ht="197.25" hidden="1" customHeight="1" x14ac:dyDescent="0.25">
      <c r="B47" s="104" t="s">
        <v>88</v>
      </c>
      <c r="C47" s="105" t="s">
        <v>89</v>
      </c>
      <c r="D47" s="109" t="s">
        <v>43</v>
      </c>
      <c r="E47" s="109"/>
      <c r="F47" s="381"/>
      <c r="G47" s="265"/>
    </row>
    <row r="48" spans="2:67" s="103" customFormat="1" ht="61.15" customHeight="1" x14ac:dyDescent="0.25">
      <c r="B48" s="229" t="s">
        <v>20</v>
      </c>
      <c r="C48" s="230" t="s">
        <v>29</v>
      </c>
      <c r="D48" s="230" t="s">
        <v>30</v>
      </c>
      <c r="E48" s="230"/>
      <c r="F48" s="380" t="s">
        <v>31</v>
      </c>
      <c r="G48" s="265"/>
    </row>
    <row r="49" spans="2:16" s="103" customFormat="1" ht="220.5" hidden="1" customHeight="1" x14ac:dyDescent="0.25">
      <c r="B49" s="108" t="s">
        <v>90</v>
      </c>
      <c r="C49" s="109" t="s">
        <v>91</v>
      </c>
      <c r="D49" s="126" t="s">
        <v>92</v>
      </c>
      <c r="E49" s="126"/>
      <c r="F49" s="388"/>
      <c r="G49" s="265"/>
    </row>
    <row r="50" spans="2:16" s="103" customFormat="1" ht="220.5" customHeight="1" x14ac:dyDescent="0.25">
      <c r="B50" s="108" t="s">
        <v>93</v>
      </c>
      <c r="C50" s="109" t="s">
        <v>94</v>
      </c>
      <c r="D50" s="126" t="s">
        <v>92</v>
      </c>
      <c r="E50" s="349">
        <v>0.49020150506328131</v>
      </c>
      <c r="F50" s="405">
        <f>'Anexo_1.3_Limites Estratégicos'!L8/'Anexo_1.3_Limites Estratégicos'!L10</f>
        <v>0.59856118169349615</v>
      </c>
      <c r="G50" s="400"/>
      <c r="H50" s="404"/>
      <c r="I50" s="265"/>
      <c r="J50" s="265"/>
      <c r="K50" s="265"/>
      <c r="L50" s="265"/>
      <c r="M50" s="265"/>
      <c r="N50" s="265"/>
      <c r="O50" s="265"/>
      <c r="P50" s="265"/>
    </row>
    <row r="51" spans="2:16" s="103" customFormat="1" ht="220.5" customHeight="1" thickBot="1" x14ac:dyDescent="0.3">
      <c r="B51" s="116" t="s">
        <v>95</v>
      </c>
      <c r="C51" s="117" t="s">
        <v>481</v>
      </c>
      <c r="D51" s="391" t="s">
        <v>96</v>
      </c>
      <c r="E51" s="392">
        <v>6</v>
      </c>
      <c r="F51" s="393">
        <v>3</v>
      </c>
      <c r="G51" s="265"/>
    </row>
    <row r="52" spans="2:16" s="103" customFormat="1" ht="220.5" hidden="1" customHeight="1" x14ac:dyDescent="0.25">
      <c r="B52" s="373" t="s">
        <v>97</v>
      </c>
      <c r="C52" s="374" t="s">
        <v>98</v>
      </c>
      <c r="D52" s="375" t="s">
        <v>96</v>
      </c>
      <c r="E52" s="375"/>
      <c r="F52" s="376"/>
      <c r="G52" s="265"/>
    </row>
    <row r="53" spans="2:16" s="103" customFormat="1" ht="220.5" hidden="1" customHeight="1" x14ac:dyDescent="0.25">
      <c r="B53" s="108" t="s">
        <v>99</v>
      </c>
      <c r="C53" s="109" t="s">
        <v>100</v>
      </c>
      <c r="D53" s="126" t="s">
        <v>96</v>
      </c>
      <c r="E53" s="126"/>
      <c r="F53" s="107"/>
      <c r="G53" s="265"/>
    </row>
    <row r="54" spans="2:16" s="103" customFormat="1" ht="58.9" hidden="1" customHeight="1" x14ac:dyDescent="0.25">
      <c r="B54" s="229" t="s">
        <v>21</v>
      </c>
      <c r="C54" s="230" t="s">
        <v>29</v>
      </c>
      <c r="D54" s="230" t="s">
        <v>30</v>
      </c>
      <c r="E54" s="230"/>
      <c r="F54" s="230" t="s">
        <v>31</v>
      </c>
      <c r="G54" s="265"/>
    </row>
    <row r="55" spans="2:16" s="103" customFormat="1" ht="273" hidden="1" customHeight="1" x14ac:dyDescent="0.25">
      <c r="B55" s="104" t="s">
        <v>101</v>
      </c>
      <c r="C55" s="109" t="s">
        <v>102</v>
      </c>
      <c r="D55" s="109" t="s">
        <v>43</v>
      </c>
      <c r="E55" s="109"/>
      <c r="F55" s="106"/>
      <c r="G55" s="265"/>
    </row>
    <row r="56" spans="2:16" s="103" customFormat="1" ht="60" hidden="1" customHeight="1" x14ac:dyDescent="0.25">
      <c r="B56" s="229" t="s">
        <v>23</v>
      </c>
      <c r="C56" s="230" t="s">
        <v>29</v>
      </c>
      <c r="D56" s="230" t="s">
        <v>30</v>
      </c>
      <c r="E56" s="230"/>
      <c r="F56" s="230" t="s">
        <v>31</v>
      </c>
      <c r="G56" s="265"/>
    </row>
    <row r="57" spans="2:16" s="103" customFormat="1" ht="264" hidden="1" customHeight="1" x14ac:dyDescent="0.25">
      <c r="B57" s="108" t="s">
        <v>103</v>
      </c>
      <c r="C57" s="109" t="s">
        <v>104</v>
      </c>
      <c r="D57" s="109" t="s">
        <v>43</v>
      </c>
      <c r="E57" s="109"/>
      <c r="F57" s="115"/>
      <c r="G57" s="265"/>
    </row>
    <row r="58" spans="2:16" s="103" customFormat="1" ht="264" hidden="1" customHeight="1" x14ac:dyDescent="0.25">
      <c r="B58" s="108" t="s">
        <v>105</v>
      </c>
      <c r="C58" s="109" t="s">
        <v>106</v>
      </c>
      <c r="D58" s="109" t="s">
        <v>43</v>
      </c>
      <c r="E58" s="109"/>
      <c r="F58" s="115"/>
      <c r="G58" s="265"/>
    </row>
    <row r="59" spans="2:16" s="103" customFormat="1" ht="264" hidden="1" customHeight="1" x14ac:dyDescent="0.25">
      <c r="B59" s="108" t="s">
        <v>107</v>
      </c>
      <c r="C59" s="109" t="s">
        <v>108</v>
      </c>
      <c r="D59" s="109" t="s">
        <v>37</v>
      </c>
      <c r="E59" s="109"/>
      <c r="F59" s="115"/>
      <c r="G59" s="265"/>
    </row>
    <row r="60" spans="2:16" s="103" customFormat="1" ht="76.5" hidden="1" customHeight="1" x14ac:dyDescent="0.25">
      <c r="B60" s="229" t="s">
        <v>24</v>
      </c>
      <c r="C60" s="230" t="s">
        <v>29</v>
      </c>
      <c r="D60" s="230" t="s">
        <v>30</v>
      </c>
      <c r="E60" s="230"/>
      <c r="F60" s="230" t="s">
        <v>31</v>
      </c>
      <c r="G60" s="265"/>
    </row>
    <row r="61" spans="2:16" s="103" customFormat="1" ht="270" hidden="1" customHeight="1" x14ac:dyDescent="0.25">
      <c r="B61" s="104" t="s">
        <v>109</v>
      </c>
      <c r="C61" s="109" t="s">
        <v>110</v>
      </c>
      <c r="D61" s="109" t="s">
        <v>37</v>
      </c>
      <c r="E61" s="109"/>
      <c r="F61" s="106"/>
      <c r="G61" s="265"/>
    </row>
    <row r="62" spans="2:16" s="103" customFormat="1" ht="91.5" hidden="1" customHeight="1" x14ac:dyDescent="0.25">
      <c r="B62" s="229" t="s">
        <v>25</v>
      </c>
      <c r="C62" s="230" t="s">
        <v>29</v>
      </c>
      <c r="D62" s="230" t="s">
        <v>30</v>
      </c>
      <c r="E62" s="230"/>
      <c r="F62" s="230" t="s">
        <v>31</v>
      </c>
      <c r="G62" s="265"/>
    </row>
    <row r="63" spans="2:16" s="103" customFormat="1" ht="264.75" hidden="1" customHeight="1" x14ac:dyDescent="0.25">
      <c r="B63" s="104" t="s">
        <v>111</v>
      </c>
      <c r="C63" s="109" t="s">
        <v>112</v>
      </c>
      <c r="D63" s="109" t="s">
        <v>43</v>
      </c>
      <c r="E63" s="109"/>
      <c r="F63" s="106"/>
      <c r="G63" s="265"/>
    </row>
    <row r="64" spans="2:16" s="103" customFormat="1" ht="271.5" hidden="1" customHeight="1" thickBot="1" x14ac:dyDescent="0.3">
      <c r="B64" s="116" t="s">
        <v>113</v>
      </c>
      <c r="C64" s="117" t="s">
        <v>114</v>
      </c>
      <c r="D64" s="117" t="s">
        <v>43</v>
      </c>
      <c r="E64" s="117"/>
      <c r="F64" s="118"/>
      <c r="G64" s="265"/>
    </row>
    <row r="65" spans="2:7" s="122" customFormat="1" ht="30.75" customHeight="1" x14ac:dyDescent="0.3">
      <c r="B65" s="119"/>
      <c r="C65" s="120"/>
      <c r="D65" s="120"/>
      <c r="E65" s="120"/>
      <c r="F65" s="121"/>
      <c r="G65" s="125"/>
    </row>
    <row r="66" spans="2:7" ht="12" customHeight="1" x14ac:dyDescent="0.3">
      <c r="B66" s="123"/>
      <c r="C66" s="124"/>
      <c r="D66" s="124"/>
      <c r="E66" s="124"/>
      <c r="F66" s="123"/>
    </row>
    <row r="81" spans="3:7" x14ac:dyDescent="0.3">
      <c r="C81" s="53"/>
      <c r="D81" s="53"/>
      <c r="E81" s="53"/>
      <c r="G81" s="53"/>
    </row>
    <row r="82" spans="3:7" x14ac:dyDescent="0.3">
      <c r="C82" s="53"/>
      <c r="D82" s="53"/>
      <c r="E82" s="53"/>
      <c r="G82" s="53"/>
    </row>
    <row r="83" spans="3:7" x14ac:dyDescent="0.3">
      <c r="C83" s="53"/>
      <c r="D83" s="53"/>
      <c r="E83" s="53"/>
      <c r="G83" s="53"/>
    </row>
    <row r="84" spans="3:7" x14ac:dyDescent="0.3">
      <c r="C84" s="53"/>
      <c r="D84" s="53"/>
      <c r="E84" s="53"/>
      <c r="G84" s="53"/>
    </row>
    <row r="85" spans="3:7" x14ac:dyDescent="0.3">
      <c r="C85" s="53"/>
      <c r="D85" s="53"/>
      <c r="E85" s="53"/>
      <c r="G85" s="53"/>
    </row>
    <row r="86" spans="3:7" x14ac:dyDescent="0.3">
      <c r="C86" s="53"/>
      <c r="D86" s="53"/>
      <c r="E86" s="53"/>
      <c r="G86" s="53"/>
    </row>
    <row r="87" spans="3:7" x14ac:dyDescent="0.3">
      <c r="C87" s="53"/>
      <c r="D87" s="53"/>
      <c r="E87" s="53"/>
      <c r="G87" s="53"/>
    </row>
    <row r="88" spans="3:7" x14ac:dyDescent="0.3">
      <c r="C88" s="53"/>
      <c r="D88" s="53"/>
      <c r="E88" s="53"/>
      <c r="G88" s="53"/>
    </row>
    <row r="89" spans="3:7" x14ac:dyDescent="0.3">
      <c r="C89" s="53"/>
      <c r="D89" s="53"/>
      <c r="E89" s="53"/>
      <c r="G89" s="53"/>
    </row>
    <row r="90" spans="3:7" x14ac:dyDescent="0.3">
      <c r="C90" s="53"/>
      <c r="D90" s="53"/>
      <c r="E90" s="53"/>
      <c r="G90" s="53"/>
    </row>
    <row r="91" spans="3:7" x14ac:dyDescent="0.3">
      <c r="C91" s="53"/>
      <c r="D91" s="53"/>
      <c r="E91" s="53"/>
      <c r="G91" s="53"/>
    </row>
    <row r="92" spans="3:7" x14ac:dyDescent="0.3">
      <c r="C92" s="53"/>
      <c r="D92" s="53"/>
      <c r="E92" s="53"/>
      <c r="G92" s="53"/>
    </row>
    <row r="93" spans="3:7" x14ac:dyDescent="0.3">
      <c r="C93" s="53"/>
      <c r="D93" s="53"/>
      <c r="E93" s="53"/>
      <c r="G93" s="53"/>
    </row>
    <row r="94" spans="3:7" x14ac:dyDescent="0.3">
      <c r="C94" s="53"/>
      <c r="D94" s="53"/>
      <c r="E94" s="53"/>
      <c r="G94" s="53"/>
    </row>
    <row r="95" spans="3:7" x14ac:dyDescent="0.3">
      <c r="C95" s="53"/>
      <c r="D95" s="53"/>
      <c r="E95" s="53"/>
      <c r="G95" s="53"/>
    </row>
    <row r="96" spans="3:7" x14ac:dyDescent="0.3">
      <c r="C96" s="53"/>
      <c r="D96" s="53"/>
      <c r="E96" s="53"/>
      <c r="G96" s="53"/>
    </row>
    <row r="97" spans="3:7" x14ac:dyDescent="0.3">
      <c r="C97" s="53"/>
      <c r="D97" s="53"/>
      <c r="E97" s="53"/>
      <c r="G97" s="53"/>
    </row>
    <row r="98" spans="3:7" x14ac:dyDescent="0.3">
      <c r="C98" s="53"/>
      <c r="D98" s="53"/>
      <c r="E98" s="53"/>
      <c r="G98" s="53"/>
    </row>
    <row r="99" spans="3:7" x14ac:dyDescent="0.3">
      <c r="C99" s="53"/>
      <c r="D99" s="53"/>
      <c r="E99" s="53"/>
      <c r="G99" s="53"/>
    </row>
    <row r="100" spans="3:7" x14ac:dyDescent="0.3">
      <c r="C100" s="53"/>
      <c r="D100" s="53"/>
      <c r="E100" s="53"/>
      <c r="G100" s="53"/>
    </row>
    <row r="101" spans="3:7" x14ac:dyDescent="0.3">
      <c r="C101" s="53"/>
      <c r="D101" s="53"/>
      <c r="E101" s="53"/>
      <c r="G101" s="53"/>
    </row>
    <row r="102" spans="3:7" x14ac:dyDescent="0.3">
      <c r="C102" s="53"/>
      <c r="D102" s="53"/>
      <c r="E102" s="53"/>
      <c r="G102" s="53"/>
    </row>
    <row r="103" spans="3:7" x14ac:dyDescent="0.3">
      <c r="C103" s="53"/>
      <c r="D103" s="53"/>
      <c r="E103" s="53"/>
      <c r="G103" s="53"/>
    </row>
    <row r="104" spans="3:7" x14ac:dyDescent="0.3">
      <c r="C104" s="53"/>
      <c r="D104" s="53"/>
      <c r="E104" s="53"/>
      <c r="G104" s="53"/>
    </row>
    <row r="105" spans="3:7" x14ac:dyDescent="0.3">
      <c r="C105" s="53"/>
      <c r="D105" s="53"/>
      <c r="E105" s="53"/>
      <c r="G105" s="53"/>
    </row>
    <row r="106" spans="3:7" x14ac:dyDescent="0.3">
      <c r="C106" s="53"/>
      <c r="D106" s="53"/>
      <c r="E106" s="53"/>
      <c r="G106" s="53"/>
    </row>
    <row r="107" spans="3:7" x14ac:dyDescent="0.3">
      <c r="C107" s="53"/>
      <c r="D107" s="53"/>
      <c r="E107" s="53"/>
      <c r="G107" s="53"/>
    </row>
    <row r="108" spans="3:7" x14ac:dyDescent="0.3">
      <c r="C108" s="53"/>
      <c r="D108" s="53"/>
      <c r="E108" s="53"/>
      <c r="G108" s="53"/>
    </row>
    <row r="109" spans="3:7" x14ac:dyDescent="0.3">
      <c r="C109" s="53"/>
      <c r="D109" s="53"/>
      <c r="E109" s="53"/>
      <c r="G109" s="53"/>
    </row>
    <row r="110" spans="3:7" x14ac:dyDescent="0.3">
      <c r="C110" s="53"/>
      <c r="D110" s="53"/>
      <c r="E110" s="53"/>
      <c r="G110" s="53"/>
    </row>
    <row r="111" spans="3:7" x14ac:dyDescent="0.3">
      <c r="C111" s="53"/>
      <c r="D111" s="53"/>
      <c r="E111" s="53"/>
      <c r="G111" s="53"/>
    </row>
    <row r="112" spans="3:7" x14ac:dyDescent="0.3">
      <c r="C112" s="53"/>
      <c r="D112" s="53"/>
      <c r="E112" s="53"/>
      <c r="G112" s="53"/>
    </row>
    <row r="113" spans="3:7" x14ac:dyDescent="0.3">
      <c r="C113" s="53"/>
      <c r="D113" s="53"/>
      <c r="E113" s="53"/>
      <c r="G113" s="53"/>
    </row>
    <row r="114" spans="3:7" x14ac:dyDescent="0.3">
      <c r="C114" s="53"/>
      <c r="D114" s="53"/>
      <c r="E114" s="53"/>
      <c r="G114" s="53"/>
    </row>
    <row r="115" spans="3:7" x14ac:dyDescent="0.3">
      <c r="C115" s="53"/>
      <c r="D115" s="53"/>
      <c r="E115" s="53"/>
      <c r="G115" s="53"/>
    </row>
    <row r="116" spans="3:7" x14ac:dyDescent="0.3">
      <c r="C116" s="53"/>
      <c r="D116" s="53"/>
      <c r="E116" s="53"/>
      <c r="G116" s="53"/>
    </row>
    <row r="117" spans="3:7" x14ac:dyDescent="0.3">
      <c r="C117" s="53"/>
      <c r="D117" s="53"/>
      <c r="E117" s="53"/>
      <c r="G117" s="53"/>
    </row>
    <row r="118" spans="3:7" x14ac:dyDescent="0.3">
      <c r="C118" s="53"/>
      <c r="D118" s="53"/>
      <c r="E118" s="53"/>
      <c r="G118" s="53"/>
    </row>
    <row r="119" spans="3:7" x14ac:dyDescent="0.3">
      <c r="C119" s="53"/>
      <c r="D119" s="53"/>
      <c r="E119" s="53"/>
      <c r="G119" s="53"/>
    </row>
    <row r="120" spans="3:7" x14ac:dyDescent="0.3">
      <c r="C120" s="53"/>
      <c r="D120" s="53"/>
      <c r="E120" s="53"/>
      <c r="G120" s="53"/>
    </row>
    <row r="121" spans="3:7" x14ac:dyDescent="0.3">
      <c r="C121" s="53"/>
      <c r="D121" s="53"/>
      <c r="E121" s="53"/>
      <c r="G121" s="53"/>
    </row>
    <row r="122" spans="3:7" x14ac:dyDescent="0.3">
      <c r="C122" s="53"/>
      <c r="D122" s="53"/>
      <c r="E122" s="53"/>
      <c r="G122" s="53"/>
    </row>
    <row r="123" spans="3:7" x14ac:dyDescent="0.3">
      <c r="C123" s="53"/>
      <c r="D123" s="53"/>
      <c r="E123" s="53"/>
      <c r="G123" s="53"/>
    </row>
    <row r="124" spans="3:7" x14ac:dyDescent="0.3">
      <c r="C124" s="53"/>
      <c r="D124" s="53"/>
      <c r="E124" s="53"/>
      <c r="G124" s="53"/>
    </row>
    <row r="125" spans="3:7" x14ac:dyDescent="0.3">
      <c r="C125" s="53"/>
      <c r="D125" s="53"/>
      <c r="E125" s="53"/>
      <c r="G125" s="53"/>
    </row>
    <row r="126" spans="3:7" x14ac:dyDescent="0.3">
      <c r="C126" s="53"/>
      <c r="D126" s="53"/>
      <c r="E126" s="53"/>
      <c r="G126" s="53"/>
    </row>
    <row r="127" spans="3:7" x14ac:dyDescent="0.3">
      <c r="C127" s="53"/>
      <c r="D127" s="53"/>
      <c r="E127" s="53"/>
      <c r="G127" s="53"/>
    </row>
    <row r="128" spans="3:7" x14ac:dyDescent="0.3">
      <c r="C128" s="53"/>
      <c r="D128" s="53"/>
      <c r="E128" s="53"/>
      <c r="G128" s="53"/>
    </row>
    <row r="129" spans="3:7" x14ac:dyDescent="0.3">
      <c r="C129" s="53"/>
      <c r="D129" s="53"/>
      <c r="E129" s="53"/>
      <c r="G129" s="53"/>
    </row>
    <row r="130" spans="3:7" x14ac:dyDescent="0.3">
      <c r="C130" s="53"/>
      <c r="D130" s="53"/>
      <c r="E130" s="53"/>
      <c r="G130" s="53"/>
    </row>
    <row r="131" spans="3:7" x14ac:dyDescent="0.3">
      <c r="C131" s="53"/>
      <c r="D131" s="53"/>
      <c r="E131" s="53"/>
      <c r="G131" s="53"/>
    </row>
    <row r="132" spans="3:7" x14ac:dyDescent="0.3">
      <c r="C132" s="53"/>
      <c r="D132" s="53"/>
      <c r="E132" s="53"/>
      <c r="G132" s="53"/>
    </row>
    <row r="133" spans="3:7" x14ac:dyDescent="0.3">
      <c r="C133" s="53"/>
      <c r="D133" s="53"/>
      <c r="E133" s="53"/>
      <c r="G133" s="53"/>
    </row>
    <row r="134" spans="3:7" x14ac:dyDescent="0.3">
      <c r="C134" s="53"/>
      <c r="D134" s="53"/>
      <c r="E134" s="53"/>
      <c r="G134" s="53"/>
    </row>
    <row r="135" spans="3:7" x14ac:dyDescent="0.3">
      <c r="C135" s="53"/>
      <c r="D135" s="53"/>
      <c r="E135" s="53"/>
      <c r="G135" s="53"/>
    </row>
    <row r="136" spans="3:7" x14ac:dyDescent="0.3">
      <c r="C136" s="53"/>
      <c r="D136" s="53"/>
      <c r="E136" s="53"/>
      <c r="G136" s="53"/>
    </row>
    <row r="137" spans="3:7" x14ac:dyDescent="0.3">
      <c r="C137" s="53"/>
      <c r="D137" s="53"/>
      <c r="E137" s="53"/>
      <c r="G137" s="53"/>
    </row>
    <row r="138" spans="3:7" x14ac:dyDescent="0.3">
      <c r="C138" s="53"/>
      <c r="D138" s="53"/>
      <c r="E138" s="53"/>
      <c r="G138" s="53"/>
    </row>
    <row r="139" spans="3:7" x14ac:dyDescent="0.3">
      <c r="C139" s="53"/>
      <c r="D139" s="53"/>
      <c r="E139" s="53"/>
      <c r="G139" s="53"/>
    </row>
    <row r="140" spans="3:7" x14ac:dyDescent="0.3">
      <c r="C140" s="53"/>
      <c r="D140" s="53"/>
      <c r="E140" s="53"/>
      <c r="G140" s="53"/>
    </row>
    <row r="141" spans="3:7" x14ac:dyDescent="0.3">
      <c r="C141" s="53"/>
      <c r="D141" s="53"/>
      <c r="E141" s="53"/>
      <c r="G141" s="53"/>
    </row>
    <row r="142" spans="3:7" x14ac:dyDescent="0.3">
      <c r="C142" s="53"/>
      <c r="D142" s="53"/>
      <c r="E142" s="53"/>
      <c r="G142" s="53"/>
    </row>
    <row r="143" spans="3:7" x14ac:dyDescent="0.3">
      <c r="C143" s="53"/>
      <c r="D143" s="53"/>
      <c r="E143" s="53"/>
      <c r="G143" s="53"/>
    </row>
    <row r="144" spans="3:7" x14ac:dyDescent="0.3">
      <c r="C144" s="53"/>
      <c r="D144" s="53"/>
      <c r="E144" s="53"/>
      <c r="G144" s="53"/>
    </row>
    <row r="145" spans="3:7" x14ac:dyDescent="0.3">
      <c r="C145" s="53"/>
      <c r="D145" s="53"/>
      <c r="E145" s="53"/>
      <c r="G145" s="53"/>
    </row>
    <row r="146" spans="3:7" x14ac:dyDescent="0.3">
      <c r="C146" s="53"/>
      <c r="D146" s="53"/>
      <c r="E146" s="53"/>
      <c r="G146" s="53"/>
    </row>
    <row r="147" spans="3:7" x14ac:dyDescent="0.3">
      <c r="C147" s="53"/>
      <c r="D147" s="53"/>
      <c r="E147" s="53"/>
      <c r="G147" s="53"/>
    </row>
    <row r="148" spans="3:7" x14ac:dyDescent="0.3">
      <c r="C148" s="53"/>
      <c r="D148" s="53"/>
      <c r="E148" s="53"/>
      <c r="G148" s="53"/>
    </row>
    <row r="149" spans="3:7" x14ac:dyDescent="0.3">
      <c r="C149" s="53"/>
      <c r="D149" s="53"/>
      <c r="E149" s="53"/>
      <c r="G149" s="53"/>
    </row>
    <row r="150" spans="3:7" x14ac:dyDescent="0.3">
      <c r="C150" s="53"/>
      <c r="D150" s="53"/>
      <c r="E150" s="53"/>
      <c r="G150" s="53"/>
    </row>
    <row r="151" spans="3:7" x14ac:dyDescent="0.3">
      <c r="C151" s="53"/>
      <c r="D151" s="53"/>
      <c r="E151" s="53"/>
      <c r="G151" s="53"/>
    </row>
    <row r="152" spans="3:7" x14ac:dyDescent="0.3">
      <c r="C152" s="53"/>
      <c r="D152" s="53"/>
      <c r="E152" s="53"/>
      <c r="G152" s="53"/>
    </row>
    <row r="153" spans="3:7" x14ac:dyDescent="0.3">
      <c r="C153" s="53"/>
      <c r="D153" s="53"/>
      <c r="E153" s="53"/>
      <c r="G153" s="53"/>
    </row>
    <row r="154" spans="3:7" x14ac:dyDescent="0.3">
      <c r="C154" s="53"/>
      <c r="D154" s="53"/>
      <c r="E154" s="53"/>
      <c r="G154" s="53"/>
    </row>
    <row r="155" spans="3:7" x14ac:dyDescent="0.3">
      <c r="C155" s="53"/>
      <c r="D155" s="53"/>
      <c r="E155" s="53"/>
      <c r="G155" s="53"/>
    </row>
    <row r="156" spans="3:7" x14ac:dyDescent="0.3">
      <c r="C156" s="53"/>
      <c r="D156" s="53"/>
      <c r="E156" s="53"/>
      <c r="G156" s="53"/>
    </row>
    <row r="157" spans="3:7" x14ac:dyDescent="0.3">
      <c r="C157" s="53"/>
      <c r="D157" s="53"/>
      <c r="E157" s="53"/>
      <c r="G157" s="53"/>
    </row>
    <row r="158" spans="3:7" x14ac:dyDescent="0.3">
      <c r="C158" s="53"/>
      <c r="D158" s="53"/>
      <c r="E158" s="53"/>
      <c r="G158" s="53"/>
    </row>
    <row r="159" spans="3:7" x14ac:dyDescent="0.3">
      <c r="C159" s="53"/>
      <c r="D159" s="53"/>
      <c r="E159" s="53"/>
      <c r="G159" s="53"/>
    </row>
    <row r="160" spans="3:7" x14ac:dyDescent="0.3">
      <c r="C160" s="53"/>
      <c r="D160" s="53"/>
      <c r="E160" s="53"/>
      <c r="G160" s="53"/>
    </row>
    <row r="161" spans="3:7" x14ac:dyDescent="0.3">
      <c r="C161" s="53"/>
      <c r="D161" s="53"/>
      <c r="E161" s="53"/>
      <c r="G161" s="53"/>
    </row>
    <row r="162" spans="3:7" x14ac:dyDescent="0.3">
      <c r="C162" s="53"/>
      <c r="D162" s="53"/>
      <c r="E162" s="53"/>
      <c r="G162" s="53"/>
    </row>
    <row r="163" spans="3:7" x14ac:dyDescent="0.3">
      <c r="C163" s="53"/>
      <c r="D163" s="53"/>
      <c r="E163" s="53"/>
      <c r="G163" s="53"/>
    </row>
    <row r="164" spans="3:7" x14ac:dyDescent="0.3">
      <c r="C164" s="53"/>
      <c r="D164" s="53"/>
      <c r="E164" s="53"/>
      <c r="G164" s="53"/>
    </row>
    <row r="165" spans="3:7" x14ac:dyDescent="0.3">
      <c r="C165" s="53"/>
      <c r="D165" s="53"/>
      <c r="E165" s="53"/>
      <c r="G165" s="53"/>
    </row>
    <row r="166" spans="3:7" x14ac:dyDescent="0.3">
      <c r="C166" s="53"/>
      <c r="D166" s="53"/>
      <c r="E166" s="53"/>
      <c r="G166" s="53"/>
    </row>
    <row r="167" spans="3:7" x14ac:dyDescent="0.3">
      <c r="C167" s="53"/>
      <c r="D167" s="53"/>
      <c r="E167" s="53"/>
      <c r="G167" s="53"/>
    </row>
    <row r="168" spans="3:7" x14ac:dyDescent="0.3">
      <c r="C168" s="53"/>
      <c r="D168" s="53"/>
      <c r="E168" s="53"/>
      <c r="G168" s="53"/>
    </row>
    <row r="169" spans="3:7" x14ac:dyDescent="0.3">
      <c r="C169" s="53"/>
      <c r="D169" s="53"/>
      <c r="E169" s="53"/>
      <c r="G169" s="53"/>
    </row>
    <row r="170" spans="3:7" x14ac:dyDescent="0.3">
      <c r="C170" s="53"/>
      <c r="D170" s="53"/>
      <c r="E170" s="53"/>
      <c r="G170" s="53"/>
    </row>
    <row r="171" spans="3:7" x14ac:dyDescent="0.3">
      <c r="C171" s="53"/>
      <c r="D171" s="53"/>
      <c r="E171" s="53"/>
      <c r="G171" s="53"/>
    </row>
    <row r="172" spans="3:7" x14ac:dyDescent="0.3">
      <c r="C172" s="53"/>
      <c r="D172" s="53"/>
      <c r="E172" s="53"/>
      <c r="G172" s="53"/>
    </row>
    <row r="173" spans="3:7" x14ac:dyDescent="0.3">
      <c r="C173" s="53"/>
      <c r="D173" s="53"/>
      <c r="E173" s="53"/>
      <c r="G173" s="53"/>
    </row>
    <row r="174" spans="3:7" x14ac:dyDescent="0.3">
      <c r="C174" s="53"/>
      <c r="D174" s="53"/>
      <c r="E174" s="53"/>
      <c r="G174" s="53"/>
    </row>
    <row r="175" spans="3:7" x14ac:dyDescent="0.3">
      <c r="C175" s="53"/>
      <c r="D175" s="53"/>
      <c r="E175" s="53"/>
      <c r="G175" s="53"/>
    </row>
    <row r="176" spans="3:7" x14ac:dyDescent="0.3">
      <c r="C176" s="53"/>
      <c r="D176" s="53"/>
      <c r="E176" s="53"/>
      <c r="G176" s="53"/>
    </row>
    <row r="177" spans="3:7" x14ac:dyDescent="0.3">
      <c r="C177" s="53"/>
      <c r="D177" s="53"/>
      <c r="E177" s="53"/>
      <c r="G177" s="53"/>
    </row>
    <row r="178" spans="3:7" x14ac:dyDescent="0.3">
      <c r="C178" s="53"/>
      <c r="D178" s="53"/>
      <c r="E178" s="53"/>
      <c r="G178" s="53"/>
    </row>
    <row r="179" spans="3:7" x14ac:dyDescent="0.3">
      <c r="C179" s="53"/>
      <c r="D179" s="53"/>
      <c r="E179" s="53"/>
      <c r="G179" s="53"/>
    </row>
    <row r="180" spans="3:7" x14ac:dyDescent="0.3">
      <c r="C180" s="53"/>
      <c r="D180" s="53"/>
      <c r="E180" s="53"/>
      <c r="G180" s="53"/>
    </row>
    <row r="181" spans="3:7" x14ac:dyDescent="0.3">
      <c r="C181" s="53"/>
      <c r="D181" s="53"/>
      <c r="E181" s="53"/>
      <c r="G181" s="53"/>
    </row>
    <row r="182" spans="3:7" x14ac:dyDescent="0.3">
      <c r="C182" s="53"/>
      <c r="D182" s="53"/>
      <c r="E182" s="53"/>
      <c r="G182" s="53"/>
    </row>
    <row r="183" spans="3:7" x14ac:dyDescent="0.3">
      <c r="C183" s="53"/>
      <c r="D183" s="53"/>
      <c r="E183" s="53"/>
      <c r="G183" s="53"/>
    </row>
    <row r="184" spans="3:7" x14ac:dyDescent="0.3">
      <c r="C184" s="53"/>
      <c r="D184" s="53"/>
      <c r="E184" s="53"/>
      <c r="G184" s="53"/>
    </row>
    <row r="185" spans="3:7" x14ac:dyDescent="0.3">
      <c r="C185" s="53"/>
      <c r="D185" s="53"/>
      <c r="E185" s="53"/>
      <c r="G185" s="53"/>
    </row>
    <row r="186" spans="3:7" x14ac:dyDescent="0.3">
      <c r="C186" s="53"/>
      <c r="D186" s="53"/>
      <c r="E186" s="53"/>
      <c r="G186" s="53"/>
    </row>
    <row r="187" spans="3:7" x14ac:dyDescent="0.3">
      <c r="C187" s="53"/>
      <c r="D187" s="53"/>
      <c r="E187" s="53"/>
      <c r="G187" s="53"/>
    </row>
    <row r="188" spans="3:7" x14ac:dyDescent="0.3">
      <c r="C188" s="53"/>
      <c r="D188" s="53"/>
      <c r="E188" s="53"/>
      <c r="G188" s="53"/>
    </row>
    <row r="189" spans="3:7" x14ac:dyDescent="0.3">
      <c r="C189" s="53"/>
      <c r="D189" s="53"/>
      <c r="E189" s="53"/>
      <c r="G189" s="53"/>
    </row>
    <row r="190" spans="3:7" x14ac:dyDescent="0.3">
      <c r="C190" s="53"/>
      <c r="D190" s="53"/>
      <c r="E190" s="53"/>
      <c r="G190" s="53"/>
    </row>
    <row r="191" spans="3:7" x14ac:dyDescent="0.3">
      <c r="C191" s="53"/>
      <c r="D191" s="53"/>
      <c r="E191" s="53"/>
      <c r="G191" s="53"/>
    </row>
    <row r="192" spans="3:7" x14ac:dyDescent="0.3">
      <c r="C192" s="53"/>
      <c r="D192" s="53"/>
      <c r="E192" s="53"/>
      <c r="G192" s="53"/>
    </row>
    <row r="193" spans="3:7" x14ac:dyDescent="0.3">
      <c r="C193" s="53"/>
      <c r="D193" s="53"/>
      <c r="E193" s="53"/>
      <c r="G193" s="53"/>
    </row>
    <row r="194" spans="3:7" x14ac:dyDescent="0.3">
      <c r="C194" s="53"/>
      <c r="D194" s="53"/>
      <c r="E194" s="53"/>
      <c r="G194" s="53"/>
    </row>
    <row r="195" spans="3:7" x14ac:dyDescent="0.3">
      <c r="C195" s="53"/>
      <c r="D195" s="53"/>
      <c r="E195" s="53"/>
      <c r="G195" s="53"/>
    </row>
    <row r="196" spans="3:7" x14ac:dyDescent="0.3">
      <c r="C196" s="53"/>
      <c r="D196" s="53"/>
      <c r="E196" s="53"/>
      <c r="G196" s="53"/>
    </row>
    <row r="197" spans="3:7" x14ac:dyDescent="0.3">
      <c r="C197" s="53"/>
      <c r="D197" s="53"/>
      <c r="E197" s="53"/>
      <c r="G197" s="53"/>
    </row>
    <row r="198" spans="3:7" x14ac:dyDescent="0.3">
      <c r="C198" s="53"/>
      <c r="D198" s="53"/>
      <c r="E198" s="53"/>
      <c r="G198" s="53"/>
    </row>
    <row r="199" spans="3:7" x14ac:dyDescent="0.3">
      <c r="C199" s="53"/>
      <c r="D199" s="53"/>
      <c r="E199" s="53"/>
      <c r="G199" s="53"/>
    </row>
    <row r="200" spans="3:7" x14ac:dyDescent="0.3">
      <c r="C200" s="53"/>
      <c r="D200" s="53"/>
      <c r="E200" s="53"/>
      <c r="G200" s="53"/>
    </row>
    <row r="201" spans="3:7" x14ac:dyDescent="0.3">
      <c r="C201" s="53"/>
      <c r="D201" s="53"/>
      <c r="E201" s="53"/>
      <c r="G201" s="53"/>
    </row>
    <row r="202" spans="3:7" x14ac:dyDescent="0.3">
      <c r="C202" s="53"/>
      <c r="D202" s="53"/>
      <c r="E202" s="53"/>
      <c r="G202" s="53"/>
    </row>
    <row r="203" spans="3:7" x14ac:dyDescent="0.3">
      <c r="C203" s="53"/>
      <c r="D203" s="53"/>
      <c r="E203" s="53"/>
      <c r="G203" s="53"/>
    </row>
    <row r="204" spans="3:7" x14ac:dyDescent="0.3">
      <c r="C204" s="53"/>
      <c r="D204" s="53"/>
      <c r="E204" s="53"/>
      <c r="G204" s="53"/>
    </row>
    <row r="205" spans="3:7" x14ac:dyDescent="0.3">
      <c r="C205" s="53"/>
      <c r="D205" s="53"/>
      <c r="E205" s="53"/>
      <c r="G205" s="53"/>
    </row>
    <row r="206" spans="3:7" x14ac:dyDescent="0.3">
      <c r="C206" s="53"/>
      <c r="D206" s="53"/>
      <c r="E206" s="53"/>
      <c r="G206" s="53"/>
    </row>
    <row r="207" spans="3:7" x14ac:dyDescent="0.3">
      <c r="C207" s="53"/>
      <c r="D207" s="53"/>
      <c r="E207" s="53"/>
      <c r="G207" s="53"/>
    </row>
    <row r="208" spans="3:7" x14ac:dyDescent="0.3">
      <c r="C208" s="53"/>
      <c r="D208" s="53"/>
      <c r="E208" s="53"/>
      <c r="G208" s="53"/>
    </row>
    <row r="209" spans="3:7" x14ac:dyDescent="0.3">
      <c r="C209" s="53"/>
      <c r="D209" s="53"/>
      <c r="E209" s="53"/>
      <c r="G209" s="53"/>
    </row>
    <row r="210" spans="3:7" x14ac:dyDescent="0.3">
      <c r="C210" s="53"/>
      <c r="D210" s="53"/>
      <c r="E210" s="53"/>
      <c r="G210" s="53"/>
    </row>
    <row r="211" spans="3:7" x14ac:dyDescent="0.3">
      <c r="C211" s="53"/>
      <c r="D211" s="53"/>
      <c r="E211" s="53"/>
      <c r="G211" s="53"/>
    </row>
    <row r="212" spans="3:7" x14ac:dyDescent="0.3">
      <c r="C212" s="53"/>
      <c r="D212" s="53"/>
      <c r="E212" s="53"/>
      <c r="G212" s="53"/>
    </row>
    <row r="213" spans="3:7" x14ac:dyDescent="0.3">
      <c r="C213" s="53"/>
      <c r="D213" s="53"/>
      <c r="E213" s="53"/>
      <c r="G213" s="53"/>
    </row>
    <row r="214" spans="3:7" x14ac:dyDescent="0.3">
      <c r="C214" s="53"/>
      <c r="D214" s="53"/>
      <c r="E214" s="53"/>
      <c r="G214" s="53"/>
    </row>
    <row r="215" spans="3:7" x14ac:dyDescent="0.3">
      <c r="C215" s="53"/>
      <c r="D215" s="53"/>
      <c r="E215" s="53"/>
      <c r="G215" s="53"/>
    </row>
    <row r="216" spans="3:7" x14ac:dyDescent="0.3">
      <c r="C216" s="53"/>
      <c r="D216" s="53"/>
      <c r="E216" s="53"/>
      <c r="G216" s="53"/>
    </row>
    <row r="217" spans="3:7" x14ac:dyDescent="0.3">
      <c r="C217" s="53"/>
      <c r="D217" s="53"/>
      <c r="E217" s="53"/>
      <c r="G217" s="53"/>
    </row>
    <row r="218" spans="3:7" x14ac:dyDescent="0.3">
      <c r="C218" s="53"/>
      <c r="D218" s="53"/>
      <c r="E218" s="53"/>
      <c r="G218" s="53"/>
    </row>
    <row r="219" spans="3:7" x14ac:dyDescent="0.3">
      <c r="C219" s="53"/>
      <c r="D219" s="53"/>
      <c r="E219" s="53"/>
      <c r="G219" s="53"/>
    </row>
    <row r="220" spans="3:7" x14ac:dyDescent="0.3">
      <c r="C220" s="53"/>
      <c r="D220" s="53"/>
      <c r="E220" s="53"/>
      <c r="G220" s="53"/>
    </row>
    <row r="221" spans="3:7" x14ac:dyDescent="0.3">
      <c r="C221" s="53"/>
      <c r="D221" s="53"/>
      <c r="E221" s="53"/>
      <c r="G221" s="53"/>
    </row>
    <row r="222" spans="3:7" x14ac:dyDescent="0.3">
      <c r="C222" s="53"/>
      <c r="D222" s="53"/>
      <c r="E222" s="53"/>
      <c r="G222" s="53"/>
    </row>
    <row r="223" spans="3:7" x14ac:dyDescent="0.3">
      <c r="C223" s="53"/>
      <c r="D223" s="53"/>
      <c r="E223" s="53"/>
      <c r="G223" s="53"/>
    </row>
    <row r="224" spans="3:7" x14ac:dyDescent="0.3">
      <c r="C224" s="53"/>
      <c r="D224" s="53"/>
      <c r="E224" s="53"/>
      <c r="G224" s="53"/>
    </row>
    <row r="225" spans="3:7" x14ac:dyDescent="0.3">
      <c r="C225" s="53"/>
      <c r="D225" s="53"/>
      <c r="E225" s="53"/>
      <c r="G225" s="53"/>
    </row>
    <row r="226" spans="3:7" x14ac:dyDescent="0.3">
      <c r="C226" s="53"/>
      <c r="D226" s="53"/>
      <c r="E226" s="53"/>
      <c r="G226" s="53"/>
    </row>
    <row r="227" spans="3:7" x14ac:dyDescent="0.3">
      <c r="C227" s="53"/>
      <c r="D227" s="53"/>
      <c r="E227" s="53"/>
      <c r="G227" s="53"/>
    </row>
    <row r="228" spans="3:7" x14ac:dyDescent="0.3">
      <c r="C228" s="53"/>
      <c r="D228" s="53"/>
      <c r="E228" s="53"/>
      <c r="G228" s="53"/>
    </row>
    <row r="229" spans="3:7" x14ac:dyDescent="0.3">
      <c r="C229" s="53"/>
      <c r="D229" s="53"/>
      <c r="E229" s="53"/>
      <c r="G229" s="53"/>
    </row>
    <row r="230" spans="3:7" x14ac:dyDescent="0.3">
      <c r="C230" s="53"/>
      <c r="D230" s="53"/>
      <c r="E230" s="53"/>
      <c r="G230" s="53"/>
    </row>
    <row r="231" spans="3:7" x14ac:dyDescent="0.3">
      <c r="C231" s="53"/>
      <c r="D231" s="53"/>
      <c r="E231" s="53"/>
      <c r="G231" s="53"/>
    </row>
    <row r="232" spans="3:7" x14ac:dyDescent="0.3">
      <c r="C232" s="53"/>
      <c r="D232" s="53"/>
      <c r="E232" s="53"/>
      <c r="G232" s="53"/>
    </row>
    <row r="233" spans="3:7" x14ac:dyDescent="0.3">
      <c r="C233" s="53"/>
      <c r="D233" s="53"/>
      <c r="E233" s="53"/>
      <c r="G233" s="53"/>
    </row>
    <row r="234" spans="3:7" x14ac:dyDescent="0.3">
      <c r="C234" s="53"/>
      <c r="D234" s="53"/>
      <c r="E234" s="53"/>
      <c r="G234" s="53"/>
    </row>
    <row r="235" spans="3:7" x14ac:dyDescent="0.3">
      <c r="C235" s="53"/>
      <c r="D235" s="53"/>
      <c r="E235" s="53"/>
      <c r="G235" s="53"/>
    </row>
    <row r="236" spans="3:7" x14ac:dyDescent="0.3">
      <c r="C236" s="53"/>
      <c r="D236" s="53"/>
      <c r="E236" s="53"/>
      <c r="G236" s="53"/>
    </row>
    <row r="237" spans="3:7" x14ac:dyDescent="0.3">
      <c r="C237" s="53"/>
      <c r="D237" s="53"/>
      <c r="E237" s="53"/>
      <c r="G237" s="53"/>
    </row>
    <row r="238" spans="3:7" x14ac:dyDescent="0.3">
      <c r="C238" s="53"/>
      <c r="D238" s="53"/>
      <c r="E238" s="53"/>
      <c r="G238" s="53"/>
    </row>
    <row r="239" spans="3:7" x14ac:dyDescent="0.3">
      <c r="C239" s="53"/>
      <c r="D239" s="53"/>
      <c r="E239" s="53"/>
      <c r="G239" s="53"/>
    </row>
    <row r="240" spans="3:7" x14ac:dyDescent="0.3">
      <c r="C240" s="53"/>
      <c r="D240" s="53"/>
      <c r="E240" s="53"/>
      <c r="G240" s="53"/>
    </row>
    <row r="241" spans="3:7" x14ac:dyDescent="0.3">
      <c r="C241" s="53"/>
      <c r="D241" s="53"/>
      <c r="E241" s="53"/>
      <c r="G241" s="53"/>
    </row>
    <row r="242" spans="3:7" x14ac:dyDescent="0.3">
      <c r="C242" s="53"/>
      <c r="D242" s="53"/>
      <c r="E242" s="53"/>
      <c r="G242" s="53"/>
    </row>
    <row r="243" spans="3:7" x14ac:dyDescent="0.3">
      <c r="C243" s="53"/>
      <c r="D243" s="53"/>
      <c r="E243" s="53"/>
      <c r="G243" s="53"/>
    </row>
    <row r="244" spans="3:7" x14ac:dyDescent="0.3">
      <c r="C244" s="53"/>
      <c r="D244" s="53"/>
      <c r="E244" s="53"/>
      <c r="G244" s="53"/>
    </row>
    <row r="245" spans="3:7" x14ac:dyDescent="0.3">
      <c r="C245" s="53"/>
      <c r="D245" s="53"/>
      <c r="E245" s="53"/>
      <c r="G245" s="53"/>
    </row>
    <row r="246" spans="3:7" x14ac:dyDescent="0.3">
      <c r="C246" s="53"/>
      <c r="D246" s="53"/>
      <c r="E246" s="53"/>
      <c r="G246" s="53"/>
    </row>
    <row r="247" spans="3:7" x14ac:dyDescent="0.3">
      <c r="C247" s="53"/>
      <c r="D247" s="53"/>
      <c r="E247" s="53"/>
      <c r="G247" s="53"/>
    </row>
    <row r="248" spans="3:7" x14ac:dyDescent="0.3">
      <c r="C248" s="53"/>
      <c r="D248" s="53"/>
      <c r="E248" s="53"/>
      <c r="G248" s="53"/>
    </row>
    <row r="249" spans="3:7" x14ac:dyDescent="0.3">
      <c r="C249" s="53"/>
      <c r="D249" s="53"/>
      <c r="E249" s="53"/>
      <c r="G249" s="53"/>
    </row>
    <row r="250" spans="3:7" x14ac:dyDescent="0.3">
      <c r="C250" s="53"/>
      <c r="D250" s="53"/>
      <c r="E250" s="53"/>
      <c r="G250" s="53"/>
    </row>
    <row r="251" spans="3:7" x14ac:dyDescent="0.3">
      <c r="C251" s="53"/>
      <c r="D251" s="53"/>
      <c r="E251" s="53"/>
      <c r="G251" s="53"/>
    </row>
    <row r="252" spans="3:7" x14ac:dyDescent="0.3">
      <c r="C252" s="53"/>
      <c r="D252" s="53"/>
      <c r="E252" s="53"/>
      <c r="G252" s="53"/>
    </row>
    <row r="253" spans="3:7" x14ac:dyDescent="0.3">
      <c r="C253" s="53"/>
      <c r="D253" s="53"/>
      <c r="E253" s="53"/>
      <c r="G253" s="53"/>
    </row>
    <row r="254" spans="3:7" x14ac:dyDescent="0.3">
      <c r="C254" s="53"/>
      <c r="D254" s="53"/>
      <c r="E254" s="53"/>
      <c r="G254" s="53"/>
    </row>
    <row r="255" spans="3:7" x14ac:dyDescent="0.3">
      <c r="C255" s="53"/>
      <c r="D255" s="53"/>
      <c r="E255" s="53"/>
      <c r="G255" s="53"/>
    </row>
    <row r="256" spans="3:7" x14ac:dyDescent="0.3">
      <c r="C256" s="53"/>
      <c r="D256" s="53"/>
      <c r="E256" s="53"/>
      <c r="G256" s="53"/>
    </row>
    <row r="257" spans="3:7" x14ac:dyDescent="0.3">
      <c r="C257" s="53"/>
      <c r="D257" s="53"/>
      <c r="E257" s="53"/>
      <c r="G257" s="53"/>
    </row>
    <row r="258" spans="3:7" x14ac:dyDescent="0.3">
      <c r="C258" s="53"/>
      <c r="D258" s="53"/>
      <c r="E258" s="53"/>
      <c r="G258" s="53"/>
    </row>
    <row r="259" spans="3:7" x14ac:dyDescent="0.3">
      <c r="C259" s="53"/>
      <c r="D259" s="53"/>
      <c r="E259" s="53"/>
      <c r="G259" s="53"/>
    </row>
    <row r="260" spans="3:7" x14ac:dyDescent="0.3">
      <c r="C260" s="53"/>
      <c r="D260" s="53"/>
      <c r="E260" s="53"/>
      <c r="G260" s="53"/>
    </row>
    <row r="261" spans="3:7" x14ac:dyDescent="0.3">
      <c r="C261" s="53"/>
      <c r="D261" s="53"/>
      <c r="E261" s="53"/>
      <c r="G261" s="53"/>
    </row>
    <row r="262" spans="3:7" x14ac:dyDescent="0.3">
      <c r="C262" s="53"/>
      <c r="D262" s="53"/>
      <c r="E262" s="53"/>
      <c r="G262" s="53"/>
    </row>
    <row r="263" spans="3:7" x14ac:dyDescent="0.3">
      <c r="C263" s="53"/>
      <c r="D263" s="53"/>
      <c r="E263" s="53"/>
      <c r="G263" s="53"/>
    </row>
    <row r="264" spans="3:7" x14ac:dyDescent="0.3">
      <c r="C264" s="53"/>
      <c r="D264" s="53"/>
      <c r="E264" s="53"/>
      <c r="G264" s="53"/>
    </row>
    <row r="265" spans="3:7" x14ac:dyDescent="0.3">
      <c r="C265" s="53"/>
      <c r="D265" s="53"/>
      <c r="E265" s="53"/>
      <c r="G265" s="53"/>
    </row>
    <row r="266" spans="3:7" x14ac:dyDescent="0.3">
      <c r="C266" s="53"/>
      <c r="D266" s="53"/>
      <c r="E266" s="53"/>
      <c r="G266" s="53"/>
    </row>
    <row r="267" spans="3:7" x14ac:dyDescent="0.3">
      <c r="C267" s="53"/>
      <c r="D267" s="53"/>
      <c r="E267" s="53"/>
      <c r="G267" s="53"/>
    </row>
    <row r="268" spans="3:7" x14ac:dyDescent="0.3">
      <c r="C268" s="53"/>
      <c r="D268" s="53"/>
      <c r="E268" s="53"/>
      <c r="G268" s="53"/>
    </row>
    <row r="269" spans="3:7" x14ac:dyDescent="0.3">
      <c r="C269" s="53"/>
      <c r="D269" s="53"/>
      <c r="E269" s="53"/>
      <c r="G269" s="53"/>
    </row>
    <row r="270" spans="3:7" x14ac:dyDescent="0.3">
      <c r="C270" s="53"/>
      <c r="D270" s="53"/>
      <c r="E270" s="53"/>
      <c r="G270" s="53"/>
    </row>
    <row r="271" spans="3:7" x14ac:dyDescent="0.3">
      <c r="C271" s="53"/>
      <c r="D271" s="53"/>
      <c r="E271" s="53"/>
      <c r="G271" s="53"/>
    </row>
    <row r="272" spans="3:7" x14ac:dyDescent="0.3">
      <c r="C272" s="53"/>
      <c r="D272" s="53"/>
      <c r="E272" s="53"/>
      <c r="G272" s="53"/>
    </row>
    <row r="273" spans="3:7" x14ac:dyDescent="0.3">
      <c r="C273" s="53"/>
      <c r="D273" s="53"/>
      <c r="E273" s="53"/>
      <c r="G273" s="53"/>
    </row>
    <row r="274" spans="3:7" x14ac:dyDescent="0.3">
      <c r="C274" s="53"/>
      <c r="D274" s="53"/>
      <c r="E274" s="53"/>
      <c r="G274" s="53"/>
    </row>
    <row r="275" spans="3:7" x14ac:dyDescent="0.3">
      <c r="C275" s="53"/>
      <c r="D275" s="53"/>
      <c r="E275" s="53"/>
      <c r="G275" s="53"/>
    </row>
    <row r="276" spans="3:7" x14ac:dyDescent="0.3">
      <c r="C276" s="53"/>
      <c r="D276" s="53"/>
      <c r="E276" s="53"/>
      <c r="G276" s="53"/>
    </row>
    <row r="277" spans="3:7" x14ac:dyDescent="0.3">
      <c r="C277" s="53"/>
      <c r="D277" s="53"/>
      <c r="E277" s="53"/>
      <c r="G277" s="53"/>
    </row>
    <row r="278" spans="3:7" x14ac:dyDescent="0.3">
      <c r="C278" s="53"/>
      <c r="D278" s="53"/>
      <c r="E278" s="53"/>
      <c r="G278" s="53"/>
    </row>
    <row r="279" spans="3:7" x14ac:dyDescent="0.3">
      <c r="C279" s="53"/>
      <c r="D279" s="53"/>
      <c r="E279" s="53"/>
      <c r="G279" s="53"/>
    </row>
    <row r="280" spans="3:7" x14ac:dyDescent="0.3">
      <c r="C280" s="53"/>
      <c r="D280" s="53"/>
      <c r="E280" s="53"/>
      <c r="G280" s="53"/>
    </row>
    <row r="281" spans="3:7" x14ac:dyDescent="0.3">
      <c r="C281" s="53"/>
      <c r="D281" s="53"/>
      <c r="E281" s="53"/>
      <c r="G281" s="53"/>
    </row>
    <row r="282" spans="3:7" x14ac:dyDescent="0.3">
      <c r="C282" s="53"/>
      <c r="D282" s="53"/>
      <c r="E282" s="53"/>
      <c r="G282" s="53"/>
    </row>
    <row r="283" spans="3:7" x14ac:dyDescent="0.3">
      <c r="C283" s="53"/>
      <c r="D283" s="53"/>
      <c r="E283" s="53"/>
      <c r="G283" s="53"/>
    </row>
    <row r="284" spans="3:7" x14ac:dyDescent="0.3">
      <c r="C284" s="53"/>
      <c r="D284" s="53"/>
      <c r="E284" s="53"/>
      <c r="G284" s="53"/>
    </row>
    <row r="285" spans="3:7" x14ac:dyDescent="0.3">
      <c r="C285" s="53"/>
      <c r="D285" s="53"/>
      <c r="E285" s="53"/>
      <c r="G285" s="53"/>
    </row>
    <row r="286" spans="3:7" x14ac:dyDescent="0.3">
      <c r="C286" s="53"/>
      <c r="D286" s="53"/>
      <c r="E286" s="53"/>
      <c r="G286" s="53"/>
    </row>
    <row r="287" spans="3:7" x14ac:dyDescent="0.3">
      <c r="C287" s="53"/>
      <c r="D287" s="53"/>
      <c r="E287" s="53"/>
      <c r="G287" s="53"/>
    </row>
    <row r="288" spans="3:7" x14ac:dyDescent="0.3">
      <c r="C288" s="53"/>
      <c r="D288" s="53"/>
      <c r="E288" s="53"/>
      <c r="G288" s="53"/>
    </row>
    <row r="289" spans="3:7" x14ac:dyDescent="0.3">
      <c r="C289" s="53"/>
      <c r="D289" s="53"/>
      <c r="E289" s="53"/>
      <c r="G289" s="53"/>
    </row>
    <row r="290" spans="3:7" x14ac:dyDescent="0.3">
      <c r="C290" s="53"/>
      <c r="D290" s="53"/>
      <c r="E290" s="53"/>
      <c r="G290" s="53"/>
    </row>
    <row r="291" spans="3:7" x14ac:dyDescent="0.3">
      <c r="C291" s="53"/>
      <c r="D291" s="53"/>
      <c r="E291" s="53"/>
      <c r="G291" s="53"/>
    </row>
    <row r="292" spans="3:7" x14ac:dyDescent="0.3">
      <c r="C292" s="53"/>
      <c r="D292" s="53"/>
      <c r="E292" s="53"/>
      <c r="G292" s="53"/>
    </row>
    <row r="293" spans="3:7" x14ac:dyDescent="0.3">
      <c r="C293" s="53"/>
      <c r="D293" s="53"/>
      <c r="E293" s="53"/>
      <c r="G293" s="53"/>
    </row>
    <row r="294" spans="3:7" x14ac:dyDescent="0.3">
      <c r="C294" s="53"/>
      <c r="D294" s="53"/>
      <c r="E294" s="53"/>
      <c r="G294" s="53"/>
    </row>
    <row r="295" spans="3:7" x14ac:dyDescent="0.3">
      <c r="C295" s="53"/>
      <c r="D295" s="53"/>
      <c r="E295" s="53"/>
      <c r="G295" s="53"/>
    </row>
    <row r="296" spans="3:7" x14ac:dyDescent="0.3">
      <c r="C296" s="53"/>
      <c r="D296" s="53"/>
      <c r="E296" s="53"/>
      <c r="G296" s="53"/>
    </row>
    <row r="297" spans="3:7" x14ac:dyDescent="0.3">
      <c r="C297" s="53"/>
      <c r="D297" s="53"/>
      <c r="E297" s="53"/>
      <c r="G297" s="53"/>
    </row>
    <row r="298" spans="3:7" x14ac:dyDescent="0.3">
      <c r="C298" s="53"/>
      <c r="D298" s="53"/>
      <c r="E298" s="53"/>
      <c r="G298" s="53"/>
    </row>
    <row r="299" spans="3:7" x14ac:dyDescent="0.3">
      <c r="C299" s="53"/>
      <c r="D299" s="53"/>
      <c r="E299" s="53"/>
      <c r="G299" s="53"/>
    </row>
    <row r="300" spans="3:7" x14ac:dyDescent="0.3">
      <c r="C300" s="53"/>
      <c r="D300" s="53"/>
      <c r="E300" s="53"/>
      <c r="G300" s="53"/>
    </row>
    <row r="301" spans="3:7" x14ac:dyDescent="0.3">
      <c r="C301" s="53"/>
      <c r="D301" s="53"/>
      <c r="E301" s="53"/>
      <c r="G301" s="53"/>
    </row>
    <row r="302" spans="3:7" x14ac:dyDescent="0.3">
      <c r="C302" s="53"/>
      <c r="D302" s="53"/>
      <c r="E302" s="53"/>
      <c r="G302" s="53"/>
    </row>
    <row r="303" spans="3:7" x14ac:dyDescent="0.3">
      <c r="C303" s="53"/>
      <c r="D303" s="53"/>
      <c r="E303" s="53"/>
      <c r="G303" s="53"/>
    </row>
    <row r="304" spans="3:7" x14ac:dyDescent="0.3">
      <c r="C304" s="53"/>
      <c r="D304" s="53"/>
      <c r="E304" s="53"/>
      <c r="G304" s="53"/>
    </row>
    <row r="305" spans="3:7" x14ac:dyDescent="0.3">
      <c r="C305" s="53"/>
      <c r="D305" s="53"/>
      <c r="E305" s="53"/>
      <c r="G305" s="53"/>
    </row>
    <row r="306" spans="3:7" x14ac:dyDescent="0.3">
      <c r="C306" s="53"/>
      <c r="D306" s="53"/>
      <c r="E306" s="53"/>
      <c r="G306" s="53"/>
    </row>
    <row r="307" spans="3:7" x14ac:dyDescent="0.3">
      <c r="C307" s="53"/>
      <c r="D307" s="53"/>
      <c r="E307" s="53"/>
      <c r="G307" s="53"/>
    </row>
    <row r="308" spans="3:7" x14ac:dyDescent="0.3">
      <c r="C308" s="53"/>
      <c r="D308" s="53"/>
      <c r="E308" s="53"/>
      <c r="G308" s="53"/>
    </row>
    <row r="309" spans="3:7" x14ac:dyDescent="0.3">
      <c r="C309" s="53"/>
      <c r="D309" s="53"/>
      <c r="E309" s="53"/>
      <c r="G309" s="53"/>
    </row>
    <row r="310" spans="3:7" x14ac:dyDescent="0.3">
      <c r="C310" s="53"/>
      <c r="D310" s="53"/>
      <c r="E310" s="53"/>
      <c r="G310" s="53"/>
    </row>
    <row r="311" spans="3:7" x14ac:dyDescent="0.3">
      <c r="C311" s="53"/>
      <c r="D311" s="53"/>
      <c r="E311" s="53"/>
      <c r="G311" s="53"/>
    </row>
    <row r="312" spans="3:7" x14ac:dyDescent="0.3">
      <c r="C312" s="53"/>
      <c r="D312" s="53"/>
      <c r="E312" s="53"/>
      <c r="G312" s="53"/>
    </row>
    <row r="313" spans="3:7" x14ac:dyDescent="0.3">
      <c r="C313" s="53"/>
      <c r="D313" s="53"/>
      <c r="E313" s="53"/>
      <c r="G313" s="53"/>
    </row>
    <row r="314" spans="3:7" x14ac:dyDescent="0.3">
      <c r="C314" s="53"/>
      <c r="D314" s="53"/>
      <c r="E314" s="53"/>
      <c r="G314" s="53"/>
    </row>
    <row r="315" spans="3:7" x14ac:dyDescent="0.3">
      <c r="C315" s="53"/>
      <c r="D315" s="53"/>
      <c r="E315" s="53"/>
      <c r="G315" s="53"/>
    </row>
    <row r="316" spans="3:7" x14ac:dyDescent="0.3">
      <c r="C316" s="53"/>
      <c r="D316" s="53"/>
      <c r="E316" s="53"/>
      <c r="G316" s="53"/>
    </row>
    <row r="317" spans="3:7" x14ac:dyDescent="0.3">
      <c r="C317" s="53"/>
      <c r="D317" s="53"/>
      <c r="E317" s="53"/>
      <c r="G317" s="53"/>
    </row>
    <row r="318" spans="3:7" x14ac:dyDescent="0.3">
      <c r="C318" s="53"/>
      <c r="D318" s="53"/>
      <c r="E318" s="53"/>
      <c r="G318" s="53"/>
    </row>
    <row r="319" spans="3:7" x14ac:dyDescent="0.3">
      <c r="C319" s="53"/>
      <c r="D319" s="53"/>
      <c r="E319" s="53"/>
      <c r="G319" s="53"/>
    </row>
    <row r="320" spans="3:7" x14ac:dyDescent="0.3">
      <c r="C320" s="53"/>
      <c r="D320" s="53"/>
      <c r="E320" s="53"/>
      <c r="G320" s="53"/>
    </row>
    <row r="321" spans="3:7" x14ac:dyDescent="0.3">
      <c r="C321" s="53"/>
      <c r="D321" s="53"/>
      <c r="E321" s="53"/>
      <c r="G321" s="53"/>
    </row>
    <row r="322" spans="3:7" x14ac:dyDescent="0.3">
      <c r="C322" s="53"/>
      <c r="D322" s="53"/>
      <c r="E322" s="53"/>
      <c r="G322" s="53"/>
    </row>
    <row r="323" spans="3:7" x14ac:dyDescent="0.3">
      <c r="C323" s="53"/>
      <c r="D323" s="53"/>
      <c r="E323" s="53"/>
      <c r="G323" s="53"/>
    </row>
    <row r="324" spans="3:7" x14ac:dyDescent="0.3">
      <c r="C324" s="53"/>
      <c r="D324" s="53"/>
      <c r="E324" s="53"/>
      <c r="G324" s="53"/>
    </row>
    <row r="325" spans="3:7" x14ac:dyDescent="0.3">
      <c r="C325" s="53"/>
      <c r="D325" s="53"/>
      <c r="E325" s="53"/>
      <c r="G325" s="53"/>
    </row>
    <row r="326" spans="3:7" x14ac:dyDescent="0.3">
      <c r="C326" s="53"/>
      <c r="D326" s="53"/>
      <c r="E326" s="53"/>
      <c r="G326" s="53"/>
    </row>
    <row r="327" spans="3:7" x14ac:dyDescent="0.3">
      <c r="C327" s="53"/>
      <c r="D327" s="53"/>
      <c r="E327" s="53"/>
      <c r="G327" s="53"/>
    </row>
    <row r="328" spans="3:7" x14ac:dyDescent="0.3">
      <c r="C328" s="53"/>
      <c r="D328" s="53"/>
      <c r="E328" s="53"/>
      <c r="G328" s="53"/>
    </row>
    <row r="329" spans="3:7" x14ac:dyDescent="0.3">
      <c r="C329" s="53"/>
      <c r="D329" s="53"/>
      <c r="E329" s="53"/>
      <c r="G329" s="53"/>
    </row>
    <row r="330" spans="3:7" x14ac:dyDescent="0.3">
      <c r="C330" s="53"/>
      <c r="D330" s="53"/>
      <c r="E330" s="53"/>
      <c r="G330" s="53"/>
    </row>
    <row r="331" spans="3:7" x14ac:dyDescent="0.3">
      <c r="C331" s="53"/>
      <c r="D331" s="53"/>
      <c r="E331" s="53"/>
      <c r="G331" s="53"/>
    </row>
    <row r="332" spans="3:7" x14ac:dyDescent="0.3">
      <c r="C332" s="53"/>
      <c r="D332" s="53"/>
      <c r="E332" s="53"/>
      <c r="G332" s="53"/>
    </row>
    <row r="333" spans="3:7" x14ac:dyDescent="0.3">
      <c r="C333" s="53"/>
      <c r="D333" s="53"/>
      <c r="E333" s="53"/>
      <c r="G333" s="53"/>
    </row>
    <row r="334" spans="3:7" x14ac:dyDescent="0.3">
      <c r="C334" s="53"/>
      <c r="D334" s="53"/>
      <c r="E334" s="53"/>
      <c r="G334" s="53"/>
    </row>
    <row r="335" spans="3:7" x14ac:dyDescent="0.3">
      <c r="C335" s="53"/>
      <c r="D335" s="53"/>
      <c r="E335" s="53"/>
      <c r="G335" s="53"/>
    </row>
    <row r="336" spans="3:7" x14ac:dyDescent="0.3">
      <c r="C336" s="53"/>
      <c r="D336" s="53"/>
      <c r="E336" s="53"/>
      <c r="G336" s="53"/>
    </row>
    <row r="337" spans="3:7" x14ac:dyDescent="0.3">
      <c r="C337" s="53"/>
      <c r="D337" s="53"/>
      <c r="E337" s="53"/>
      <c r="G337" s="53"/>
    </row>
    <row r="338" spans="3:7" x14ac:dyDescent="0.3">
      <c r="C338" s="53"/>
      <c r="D338" s="53"/>
      <c r="E338" s="53"/>
      <c r="G338" s="53"/>
    </row>
    <row r="339" spans="3:7" x14ac:dyDescent="0.3">
      <c r="C339" s="53"/>
      <c r="D339" s="53"/>
      <c r="E339" s="53"/>
      <c r="G339" s="53"/>
    </row>
    <row r="340" spans="3:7" x14ac:dyDescent="0.3">
      <c r="C340" s="53"/>
      <c r="D340" s="53"/>
      <c r="E340" s="53"/>
      <c r="G340" s="53"/>
    </row>
    <row r="341" spans="3:7" x14ac:dyDescent="0.3">
      <c r="C341" s="53"/>
      <c r="D341" s="53"/>
      <c r="E341" s="53"/>
      <c r="G341" s="53"/>
    </row>
    <row r="342" spans="3:7" x14ac:dyDescent="0.3">
      <c r="C342" s="53"/>
      <c r="D342" s="53"/>
      <c r="E342" s="53"/>
      <c r="G342" s="53"/>
    </row>
    <row r="343" spans="3:7" x14ac:dyDescent="0.3">
      <c r="C343" s="53"/>
      <c r="D343" s="53"/>
      <c r="E343" s="53"/>
      <c r="G343" s="53"/>
    </row>
    <row r="344" spans="3:7" x14ac:dyDescent="0.3">
      <c r="C344" s="53"/>
      <c r="D344" s="53"/>
      <c r="E344" s="53"/>
      <c r="G344" s="53"/>
    </row>
    <row r="345" spans="3:7" x14ac:dyDescent="0.3">
      <c r="C345" s="53"/>
      <c r="D345" s="53"/>
      <c r="E345" s="53"/>
      <c r="G345" s="53"/>
    </row>
    <row r="346" spans="3:7" x14ac:dyDescent="0.3">
      <c r="C346" s="53"/>
      <c r="D346" s="53"/>
      <c r="E346" s="53"/>
      <c r="G346" s="53"/>
    </row>
  </sheetData>
  <mergeCells count="5">
    <mergeCell ref="B4:F4"/>
    <mergeCell ref="B5:F5"/>
    <mergeCell ref="B7:F7"/>
    <mergeCell ref="B15:F15"/>
    <mergeCell ref="B3:F3"/>
  </mergeCells>
  <pageMargins left="0.511811024" right="0.511811024" top="0.78740157499999996" bottom="0.78740157499999996" header="0.31496062000000002" footer="0.31496062000000002"/>
  <pageSetup paperSize="9" scale="3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8080"/>
    <pageSetUpPr fitToPage="1"/>
  </sheetPr>
  <dimension ref="A2:P30"/>
  <sheetViews>
    <sheetView showGridLines="0" zoomScale="50" zoomScaleNormal="50" zoomScaleSheetLayoutView="80" workbookViewId="0">
      <pane ySplit="9" topLeftCell="A10" activePane="bottomLeft" state="frozen"/>
      <selection pane="bottomLeft" activeCell="O13" sqref="O13"/>
    </sheetView>
  </sheetViews>
  <sheetFormatPr defaultColWidth="9.140625" defaultRowHeight="26.25" x14ac:dyDescent="0.4"/>
  <cols>
    <col min="1" max="1" width="65" style="2" customWidth="1"/>
    <col min="2" max="2" width="9.28515625" style="2" customWidth="1"/>
    <col min="3" max="3" width="7" style="2" hidden="1" customWidth="1"/>
    <col min="4" max="4" width="31.85546875" style="2" customWidth="1"/>
    <col min="5" max="5" width="85.28515625" style="2" customWidth="1"/>
    <col min="6" max="6" width="74.42578125" style="2" customWidth="1"/>
    <col min="7" max="7" width="68.85546875" style="2" customWidth="1"/>
    <col min="8" max="8" width="37" style="2" hidden="1" customWidth="1"/>
    <col min="9" max="9" width="22.85546875" style="2" customWidth="1"/>
    <col min="10" max="10" width="20.42578125" style="2" customWidth="1"/>
    <col min="11" max="11" width="17.85546875" style="2" hidden="1" customWidth="1"/>
    <col min="12" max="12" width="22.28515625" style="2" hidden="1" customWidth="1"/>
    <col min="13" max="13" width="19.42578125" style="2" customWidth="1"/>
    <col min="14" max="14" width="16.28515625" style="2" customWidth="1"/>
    <col min="15" max="15" width="51.5703125" style="328" bestFit="1" customWidth="1"/>
    <col min="16" max="16" width="17.5703125" style="288" customWidth="1"/>
    <col min="17" max="16384" width="9.140625" style="2"/>
  </cols>
  <sheetData>
    <row r="2" spans="1:16" ht="72" customHeight="1" x14ac:dyDescent="0.4"/>
    <row r="3" spans="1:16" ht="42" customHeight="1" x14ac:dyDescent="0.4">
      <c r="A3" s="468" t="s">
        <v>115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</row>
    <row r="4" spans="1:16" ht="39.75" customHeight="1" x14ac:dyDescent="0.4">
      <c r="A4" s="476" t="s">
        <v>431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</row>
    <row r="5" spans="1:16" ht="32.25" customHeight="1" x14ac:dyDescent="0.4">
      <c r="A5" s="471" t="s">
        <v>116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</row>
    <row r="6" spans="1:16" s="100" customFormat="1" ht="32.25" customHeight="1" x14ac:dyDescent="0.4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329"/>
      <c r="P6" s="327"/>
    </row>
    <row r="7" spans="1:16" s="6" customFormat="1" ht="23.25" customHeight="1" x14ac:dyDescent="0.35">
      <c r="A7" s="477" t="s">
        <v>117</v>
      </c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 t="s">
        <v>118</v>
      </c>
      <c r="O7" s="326"/>
      <c r="P7" s="325"/>
    </row>
    <row r="8" spans="1:16" s="6" customFormat="1" ht="18" customHeight="1" x14ac:dyDescent="0.25">
      <c r="A8" s="474" t="s">
        <v>119</v>
      </c>
      <c r="B8" s="474" t="s">
        <v>120</v>
      </c>
      <c r="C8" s="474" t="s">
        <v>121</v>
      </c>
      <c r="D8" s="474" t="s">
        <v>122</v>
      </c>
      <c r="E8" s="474" t="s">
        <v>123</v>
      </c>
      <c r="F8" s="474" t="s">
        <v>124</v>
      </c>
      <c r="G8" s="469" t="s">
        <v>125</v>
      </c>
      <c r="H8" s="469" t="s">
        <v>125</v>
      </c>
      <c r="I8" s="469" t="s">
        <v>472</v>
      </c>
      <c r="J8" s="469" t="s">
        <v>126</v>
      </c>
      <c r="K8" s="469" t="s">
        <v>127</v>
      </c>
      <c r="L8" s="469" t="s">
        <v>128</v>
      </c>
      <c r="M8" s="472" t="s">
        <v>129</v>
      </c>
      <c r="N8" s="473"/>
      <c r="O8" s="326"/>
      <c r="P8" s="325"/>
    </row>
    <row r="9" spans="1:16" s="6" customFormat="1" ht="59.25" customHeight="1" x14ac:dyDescent="0.25">
      <c r="A9" s="475"/>
      <c r="B9" s="475"/>
      <c r="C9" s="475"/>
      <c r="D9" s="475"/>
      <c r="E9" s="475"/>
      <c r="F9" s="475"/>
      <c r="G9" s="470"/>
      <c r="H9" s="470"/>
      <c r="I9" s="470"/>
      <c r="J9" s="470"/>
      <c r="K9" s="470"/>
      <c r="L9" s="470"/>
      <c r="M9" s="268" t="s">
        <v>130</v>
      </c>
      <c r="N9" s="268" t="s">
        <v>131</v>
      </c>
      <c r="O9" s="330"/>
      <c r="P9" s="325"/>
    </row>
    <row r="10" spans="1:16" s="6" customFormat="1" ht="75" customHeight="1" x14ac:dyDescent="0.25">
      <c r="A10" s="316" t="s">
        <v>367</v>
      </c>
      <c r="B10" s="317" t="s">
        <v>374</v>
      </c>
      <c r="C10" s="317"/>
      <c r="D10" s="318" t="s">
        <v>376</v>
      </c>
      <c r="E10" s="322" t="s">
        <v>377</v>
      </c>
      <c r="F10" s="318" t="s">
        <v>20</v>
      </c>
      <c r="G10" s="318" t="s">
        <v>12</v>
      </c>
      <c r="H10" s="318"/>
      <c r="I10" s="271">
        <v>0</v>
      </c>
      <c r="J10" s="428">
        <v>23078.21</v>
      </c>
      <c r="K10" s="271"/>
      <c r="L10" s="272">
        <f t="shared" ref="L10:L16" si="0">IFERROR(K10/J10*100,)</f>
        <v>0</v>
      </c>
      <c r="M10" s="273">
        <f t="shared" ref="M10:M16" si="1">J10-I10</f>
        <v>23078.21</v>
      </c>
      <c r="N10" s="362">
        <f t="shared" ref="N10:N16" si="2">IFERROR(M10/I10*100,)</f>
        <v>0</v>
      </c>
      <c r="O10" s="333">
        <f>J11+J12+J16+J17+J18+J19</f>
        <v>1011062.3200000001</v>
      </c>
      <c r="P10" s="334" t="s">
        <v>375</v>
      </c>
    </row>
    <row r="11" spans="1:16" s="6" customFormat="1" ht="82.5" customHeight="1" x14ac:dyDescent="0.25">
      <c r="A11" s="316" t="s">
        <v>368</v>
      </c>
      <c r="B11" s="317" t="s">
        <v>375</v>
      </c>
      <c r="C11" s="317"/>
      <c r="D11" s="318" t="s">
        <v>468</v>
      </c>
      <c r="E11" s="318" t="s">
        <v>378</v>
      </c>
      <c r="F11" s="318" t="s">
        <v>11</v>
      </c>
      <c r="G11" s="318" t="s">
        <v>12</v>
      </c>
      <c r="H11" s="318"/>
      <c r="I11" s="271">
        <v>410428</v>
      </c>
      <c r="J11" s="428">
        <v>461564.2</v>
      </c>
      <c r="K11" s="271"/>
      <c r="L11" s="272">
        <f t="shared" si="0"/>
        <v>0</v>
      </c>
      <c r="M11" s="273">
        <f t="shared" si="1"/>
        <v>51136.200000000012</v>
      </c>
      <c r="N11" s="362">
        <f t="shared" si="2"/>
        <v>12.459237673842919</v>
      </c>
      <c r="O11" s="333">
        <f>J15</f>
        <v>1431844.1500000001</v>
      </c>
      <c r="P11" s="334" t="s">
        <v>374</v>
      </c>
    </row>
    <row r="12" spans="1:16" s="6" customFormat="1" ht="60" customHeight="1" x14ac:dyDescent="0.25">
      <c r="A12" s="316" t="s">
        <v>369</v>
      </c>
      <c r="B12" s="317" t="s">
        <v>375</v>
      </c>
      <c r="C12" s="317"/>
      <c r="D12" s="318" t="s">
        <v>379</v>
      </c>
      <c r="E12" s="318" t="s">
        <v>380</v>
      </c>
      <c r="F12" s="318" t="s">
        <v>23</v>
      </c>
      <c r="G12" s="318" t="s">
        <v>21</v>
      </c>
      <c r="H12" s="318"/>
      <c r="I12" s="271">
        <v>55000</v>
      </c>
      <c r="J12" s="428">
        <v>40000</v>
      </c>
      <c r="K12" s="271"/>
      <c r="L12" s="272">
        <f t="shared" si="0"/>
        <v>0</v>
      </c>
      <c r="M12" s="273">
        <f t="shared" si="1"/>
        <v>-15000</v>
      </c>
      <c r="N12" s="362">
        <f t="shared" si="2"/>
        <v>-27.27272727272727</v>
      </c>
      <c r="O12" s="333">
        <f>J13</f>
        <v>214731</v>
      </c>
      <c r="P12" s="334" t="s">
        <v>429</v>
      </c>
    </row>
    <row r="13" spans="1:16" s="6" customFormat="1" ht="79.5" customHeight="1" x14ac:dyDescent="0.25">
      <c r="A13" s="316" t="s">
        <v>370</v>
      </c>
      <c r="B13" s="317" t="s">
        <v>374</v>
      </c>
      <c r="C13" s="317"/>
      <c r="D13" s="318" t="s">
        <v>381</v>
      </c>
      <c r="E13" s="318" t="s">
        <v>382</v>
      </c>
      <c r="F13" s="318" t="s">
        <v>25</v>
      </c>
      <c r="G13" s="318" t="s">
        <v>21</v>
      </c>
      <c r="H13" s="318"/>
      <c r="I13" s="271">
        <v>162115</v>
      </c>
      <c r="J13" s="429">
        <v>214731</v>
      </c>
      <c r="K13" s="271"/>
      <c r="L13" s="272">
        <f t="shared" si="0"/>
        <v>0</v>
      </c>
      <c r="M13" s="273">
        <f t="shared" si="1"/>
        <v>52616</v>
      </c>
      <c r="N13" s="362">
        <f t="shared" si="2"/>
        <v>32.455972612034664</v>
      </c>
      <c r="O13" s="350" t="s">
        <v>480</v>
      </c>
      <c r="P13" s="335" t="s">
        <v>180</v>
      </c>
    </row>
    <row r="14" spans="1:16" s="6" customFormat="1" ht="60" customHeight="1" x14ac:dyDescent="0.25">
      <c r="A14" s="316" t="s">
        <v>371</v>
      </c>
      <c r="B14" s="317" t="s">
        <v>374</v>
      </c>
      <c r="C14" s="317"/>
      <c r="D14" s="318" t="s">
        <v>383</v>
      </c>
      <c r="E14" s="318" t="s">
        <v>392</v>
      </c>
      <c r="F14" s="318" t="s">
        <v>20</v>
      </c>
      <c r="G14" s="318" t="s">
        <v>9</v>
      </c>
      <c r="H14" s="318"/>
      <c r="I14" s="271">
        <v>77871</v>
      </c>
      <c r="J14" s="428">
        <v>89884</v>
      </c>
      <c r="K14" s="271"/>
      <c r="L14" s="272">
        <f t="shared" si="0"/>
        <v>0</v>
      </c>
      <c r="M14" s="273">
        <f t="shared" si="1"/>
        <v>12013</v>
      </c>
      <c r="N14" s="362">
        <f t="shared" si="2"/>
        <v>15.426795597847724</v>
      </c>
      <c r="O14" s="336">
        <v>23273.42</v>
      </c>
      <c r="P14" s="337" t="s">
        <v>430</v>
      </c>
    </row>
    <row r="15" spans="1:16" s="6" customFormat="1" ht="76.5" customHeight="1" x14ac:dyDescent="0.25">
      <c r="A15" s="316" t="s">
        <v>369</v>
      </c>
      <c r="B15" s="317" t="s">
        <v>374</v>
      </c>
      <c r="C15" s="317"/>
      <c r="D15" s="318" t="s">
        <v>384</v>
      </c>
      <c r="E15" s="318" t="s">
        <v>385</v>
      </c>
      <c r="F15" s="318" t="s">
        <v>21</v>
      </c>
      <c r="G15" s="318" t="s">
        <v>20</v>
      </c>
      <c r="H15" s="318"/>
      <c r="I15" s="271">
        <v>1298702</v>
      </c>
      <c r="J15" s="433">
        <v>1431844.1500000001</v>
      </c>
      <c r="K15" s="271"/>
      <c r="L15" s="272">
        <f t="shared" si="0"/>
        <v>0</v>
      </c>
      <c r="M15" s="273">
        <f t="shared" si="1"/>
        <v>133142.15000000014</v>
      </c>
      <c r="N15" s="362">
        <f t="shared" si="2"/>
        <v>10.251940013952403</v>
      </c>
      <c r="O15" s="371"/>
      <c r="P15" s="334" t="s">
        <v>195</v>
      </c>
    </row>
    <row r="16" spans="1:16" s="6" customFormat="1" ht="76.5" customHeight="1" x14ac:dyDescent="0.25">
      <c r="A16" s="316" t="s">
        <v>372</v>
      </c>
      <c r="B16" s="317" t="s">
        <v>375</v>
      </c>
      <c r="C16" s="317"/>
      <c r="D16" s="318" t="s">
        <v>386</v>
      </c>
      <c r="E16" s="318" t="s">
        <v>387</v>
      </c>
      <c r="F16" s="318" t="s">
        <v>12</v>
      </c>
      <c r="G16" s="318" t="s">
        <v>21</v>
      </c>
      <c r="H16" s="318"/>
      <c r="I16" s="271">
        <v>286382</v>
      </c>
      <c r="J16" s="428">
        <v>324843.09999999998</v>
      </c>
      <c r="K16" s="271"/>
      <c r="L16" s="272">
        <f t="shared" si="0"/>
        <v>0</v>
      </c>
      <c r="M16" s="273">
        <f t="shared" si="1"/>
        <v>38461.099999999977</v>
      </c>
      <c r="N16" s="362">
        <f t="shared" si="2"/>
        <v>13.429999092121703</v>
      </c>
      <c r="O16" s="326"/>
      <c r="P16" s="325"/>
    </row>
    <row r="17" spans="1:16" s="6" customFormat="1" ht="75" customHeight="1" x14ac:dyDescent="0.25">
      <c r="A17" s="316" t="s">
        <v>373</v>
      </c>
      <c r="B17" s="317" t="s">
        <v>375</v>
      </c>
      <c r="C17" s="317"/>
      <c r="D17" s="318" t="s">
        <v>388</v>
      </c>
      <c r="E17" s="318" t="s">
        <v>389</v>
      </c>
      <c r="F17" s="318" t="s">
        <v>17</v>
      </c>
      <c r="G17" s="318" t="s">
        <v>12</v>
      </c>
      <c r="H17" s="318"/>
      <c r="I17" s="271">
        <v>146176</v>
      </c>
      <c r="J17" s="430">
        <v>115225.60000000001</v>
      </c>
      <c r="K17" s="274"/>
      <c r="L17" s="272">
        <f t="shared" ref="L17:L19" si="3">IFERROR(K17/J17*100,)</f>
        <v>0</v>
      </c>
      <c r="M17" s="273">
        <f t="shared" ref="M17:M20" si="4">J17-I17</f>
        <v>-30950.399999999994</v>
      </c>
      <c r="N17" s="362">
        <f t="shared" ref="N17:N20" si="5">IFERROR(M17/I17*100,)</f>
        <v>-21.173380035026266</v>
      </c>
      <c r="O17" s="326"/>
      <c r="P17" s="325"/>
    </row>
    <row r="18" spans="1:16" s="6" customFormat="1" ht="76.5" customHeight="1" x14ac:dyDescent="0.25">
      <c r="A18" s="316" t="s">
        <v>369</v>
      </c>
      <c r="B18" s="317" t="s">
        <v>375</v>
      </c>
      <c r="C18" s="317"/>
      <c r="D18" s="318" t="s">
        <v>390</v>
      </c>
      <c r="E18" s="318" t="s">
        <v>391</v>
      </c>
      <c r="F18" s="318" t="s">
        <v>13</v>
      </c>
      <c r="G18" s="318" t="s">
        <v>23</v>
      </c>
      <c r="H18" s="318"/>
      <c r="I18" s="271">
        <v>23326</v>
      </c>
      <c r="J18" s="430">
        <v>23273</v>
      </c>
      <c r="K18" s="274"/>
      <c r="L18" s="272">
        <f t="shared" si="3"/>
        <v>0</v>
      </c>
      <c r="M18" s="273">
        <f t="shared" si="4"/>
        <v>-53</v>
      </c>
      <c r="N18" s="362">
        <f t="shared" si="5"/>
        <v>-0.22721426734116437</v>
      </c>
      <c r="O18" s="326"/>
      <c r="P18" s="325"/>
    </row>
    <row r="19" spans="1:16" s="6" customFormat="1" ht="60" customHeight="1" x14ac:dyDescent="0.25">
      <c r="A19" s="316" t="s">
        <v>369</v>
      </c>
      <c r="B19" s="269" t="s">
        <v>375</v>
      </c>
      <c r="C19" s="269"/>
      <c r="D19" s="270" t="s">
        <v>366</v>
      </c>
      <c r="E19" s="332" t="s">
        <v>19</v>
      </c>
      <c r="F19" s="360" t="s">
        <v>19</v>
      </c>
      <c r="G19" s="318"/>
      <c r="H19" s="319" t="s">
        <v>394</v>
      </c>
      <c r="I19" s="271">
        <v>0</v>
      </c>
      <c r="J19" s="428">
        <v>46156.42</v>
      </c>
      <c r="K19" s="271"/>
      <c r="L19" s="272">
        <f t="shared" si="3"/>
        <v>0</v>
      </c>
      <c r="M19" s="273">
        <f t="shared" si="4"/>
        <v>46156.42</v>
      </c>
      <c r="N19" s="362">
        <f t="shared" si="5"/>
        <v>0</v>
      </c>
      <c r="O19" s="326"/>
      <c r="P19" s="325"/>
    </row>
    <row r="20" spans="1:16" s="6" customFormat="1" ht="23.25" customHeight="1" x14ac:dyDescent="0.25">
      <c r="A20" s="275"/>
      <c r="B20" s="276"/>
      <c r="C20" s="276"/>
      <c r="D20" s="194"/>
      <c r="E20" s="194"/>
      <c r="F20" s="195"/>
      <c r="G20" s="195"/>
      <c r="H20" s="196" t="s">
        <v>132</v>
      </c>
      <c r="I20" s="197">
        <f>SUM(I10:I19)</f>
        <v>2460000</v>
      </c>
      <c r="J20" s="197">
        <f>SUM(J10:J19)</f>
        <v>2770599.68</v>
      </c>
      <c r="K20" s="197"/>
      <c r="L20" s="197">
        <f t="shared" ref="L20" si="6">IFERROR(K20/J20*100,)</f>
        <v>0</v>
      </c>
      <c r="M20" s="197">
        <f t="shared" si="4"/>
        <v>310599.68000000017</v>
      </c>
      <c r="N20" s="401">
        <f t="shared" si="5"/>
        <v>12.626003252032527</v>
      </c>
      <c r="O20" s="326"/>
      <c r="P20" s="325"/>
    </row>
    <row r="21" spans="1:16" s="6" customFormat="1" x14ac:dyDescent="0.25">
      <c r="A21" s="486"/>
      <c r="B21" s="486"/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326"/>
      <c r="P21" s="325"/>
    </row>
    <row r="22" spans="1:16" s="6" customFormat="1" ht="23.25" customHeight="1" x14ac:dyDescent="0.25">
      <c r="A22" s="487" t="s">
        <v>133</v>
      </c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87"/>
      <c r="N22" s="487"/>
      <c r="O22" s="326"/>
      <c r="P22" s="325"/>
    </row>
    <row r="23" spans="1:16" s="6" customFormat="1" ht="99" customHeight="1" x14ac:dyDescent="0.25">
      <c r="A23" s="483" t="s">
        <v>393</v>
      </c>
      <c r="B23" s="484"/>
      <c r="C23" s="484"/>
      <c r="D23" s="484"/>
      <c r="E23" s="484"/>
      <c r="F23" s="484"/>
      <c r="G23" s="484"/>
      <c r="H23" s="484"/>
      <c r="I23" s="484"/>
      <c r="J23" s="484"/>
      <c r="K23" s="484"/>
      <c r="L23" s="484"/>
      <c r="M23" s="484"/>
      <c r="N23" s="485"/>
      <c r="O23" s="326"/>
      <c r="P23" s="325"/>
    </row>
    <row r="24" spans="1:16" s="6" customFormat="1" ht="15" customHeight="1" x14ac:dyDescent="0.25">
      <c r="A24" s="479"/>
      <c r="B24" s="479"/>
      <c r="C24" s="479"/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326"/>
      <c r="P24" s="325"/>
    </row>
    <row r="25" spans="1:16" s="6" customFormat="1" ht="23.25" customHeight="1" x14ac:dyDescent="0.25">
      <c r="A25" s="480" t="s">
        <v>134</v>
      </c>
      <c r="B25" s="481"/>
      <c r="C25" s="481"/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2"/>
      <c r="O25" s="326"/>
      <c r="P25" s="325"/>
    </row>
    <row r="26" spans="1:16" s="6" customFormat="1" ht="20.100000000000001" customHeight="1" x14ac:dyDescent="0.25">
      <c r="A26" s="37" t="str">
        <f>'Anexo_1.1_Usos e Fontes'!B6</f>
        <v>Anexo 1.1 - Demonstrativo de Usos e Fontes - Programação 2017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326"/>
      <c r="P26" s="325"/>
    </row>
    <row r="27" spans="1:16" s="6" customFormat="1" ht="20.100000000000001" customHeight="1" x14ac:dyDescent="0.25">
      <c r="A27" s="40" t="str">
        <f>'Anexo_1.2_ Elemento de Despesas'!A7</f>
        <v>Anexo 1.2- Aplicações por Projeto/Atividade - por Elemento de Despesa (Consolidado) - Programação 2017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326"/>
      <c r="P27" s="325"/>
    </row>
    <row r="28" spans="1:16" s="6" customFormat="1" ht="20.100000000000001" customHeight="1" x14ac:dyDescent="0.25">
      <c r="A28" s="40" t="str">
        <f>'Anexo_1.3_Limites Estratégicos'!A5:M5</f>
        <v>Anexo 1.3- Limites de Aplicação dos Recursos Estratégicos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2"/>
      <c r="O28" s="326"/>
      <c r="P28" s="325"/>
    </row>
    <row r="29" spans="1:16" s="6" customFormat="1" ht="20.100000000000001" customHeight="1" x14ac:dyDescent="0.25">
      <c r="A29" s="40" t="str">
        <f>'Anexo 1.4-Quadro Descritivo FIS'!$B$6</f>
        <v>Anexo 1.4 - Quadro Descritivo de Ações e Metas do Plano de Ação - Programação 2017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2"/>
      <c r="O29" s="326"/>
      <c r="P29" s="325"/>
    </row>
    <row r="30" spans="1:16" x14ac:dyDescent="0.4">
      <c r="A30" s="478" t="s">
        <v>135</v>
      </c>
      <c r="B30" s="478"/>
      <c r="C30" s="478"/>
      <c r="D30" s="478"/>
      <c r="E30" s="478"/>
      <c r="F30" s="478"/>
      <c r="G30" s="478"/>
      <c r="H30" s="478"/>
      <c r="I30" s="478"/>
      <c r="J30" s="478"/>
      <c r="K30" s="478"/>
      <c r="L30" s="478"/>
      <c r="M30" s="478"/>
      <c r="N30" s="478"/>
      <c r="O30" s="331"/>
    </row>
  </sheetData>
  <sheetProtection formatCells="0" formatRows="0" insertRows="0" deleteRows="0"/>
  <autoFilter ref="A9:P20"/>
  <mergeCells count="23">
    <mergeCell ref="A30:N30"/>
    <mergeCell ref="C8:C9"/>
    <mergeCell ref="A24:N24"/>
    <mergeCell ref="A25:N25"/>
    <mergeCell ref="A23:N23"/>
    <mergeCell ref="A21:N21"/>
    <mergeCell ref="A22:N22"/>
    <mergeCell ref="I8:I9"/>
    <mergeCell ref="J8:J9"/>
    <mergeCell ref="L8:L9"/>
    <mergeCell ref="K8:K9"/>
    <mergeCell ref="A3:N3"/>
    <mergeCell ref="G8:G9"/>
    <mergeCell ref="H8:H9"/>
    <mergeCell ref="A5:N5"/>
    <mergeCell ref="M8:N8"/>
    <mergeCell ref="A8:A9"/>
    <mergeCell ref="B8:B9"/>
    <mergeCell ref="D8:D9"/>
    <mergeCell ref="F8:F9"/>
    <mergeCell ref="E8:E9"/>
    <mergeCell ref="A4:N4"/>
    <mergeCell ref="A7:N7"/>
  </mergeCells>
  <pageMargins left="0.23622047244094491" right="0.23622047244094491" top="0.74803149606299213" bottom="0.74803149606299213" header="0.31496062992125984" footer="0.31496062992125984"/>
  <pageSetup paperSize="9" scale="34" orientation="landscape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'Matriz Objetivos x Projetos'!$B$11:$B$27</xm:f>
          </x14:formula1>
          <xm:sqref>H17:H18</xm:sqref>
        </x14:dataValidation>
        <x14:dataValidation type="list" allowBlank="1" showInputMessage="1" showErrorMessage="1">
          <x14:formula1>
            <xm:f>'Matriz Objetivos x Projetos'!$B$12:$B$27</xm:f>
          </x14:formula1>
          <xm:sqref>H10:H16</xm:sqref>
        </x14:dataValidation>
        <x14:dataValidation type="list" allowBlank="1" showInputMessage="1" showErrorMessage="1">
          <x14:formula1>
            <xm:f>'[1]Matriz Objetivos x Projetos'!#REF!</xm:f>
          </x14:formula1>
          <xm:sqref>F10:F16 G10:G19 F18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B37"/>
  <sheetViews>
    <sheetView showGridLines="0" zoomScale="85" zoomScaleNormal="85" zoomScaleSheetLayoutView="80" workbookViewId="0">
      <selection activeCell="D18" sqref="D18"/>
    </sheetView>
  </sheetViews>
  <sheetFormatPr defaultRowHeight="15" x14ac:dyDescent="0.25"/>
  <cols>
    <col min="1" max="1" width="1.140625" customWidth="1"/>
    <col min="2" max="2" width="33.85546875" customWidth="1"/>
    <col min="3" max="3" width="16.28515625" customWidth="1"/>
    <col min="4" max="4" width="15.85546875" customWidth="1"/>
    <col min="5" max="5" width="9.85546875" bestFit="1" customWidth="1"/>
    <col min="6" max="6" width="10.42578125" customWidth="1"/>
    <col min="7" max="7" width="9.5703125" customWidth="1"/>
    <col min="8" max="8" width="0" hidden="1" customWidth="1"/>
    <col min="9" max="9" width="13.28515625" bestFit="1" customWidth="1"/>
    <col min="11" max="11" width="11.7109375" bestFit="1" customWidth="1"/>
    <col min="12" max="12" width="37.7109375" bestFit="1" customWidth="1"/>
  </cols>
  <sheetData>
    <row r="2" spans="2:28" ht="34.5" customHeight="1" x14ac:dyDescent="0.25"/>
    <row r="3" spans="2:28" ht="30.75" customHeight="1" x14ac:dyDescent="0.25"/>
    <row r="4" spans="2:28" ht="79.5" hidden="1" customHeight="1" x14ac:dyDescent="0.25">
      <c r="B4" s="492" t="s">
        <v>136</v>
      </c>
      <c r="C4" s="492"/>
      <c r="D4" s="492"/>
      <c r="E4" s="492"/>
      <c r="F4" s="492"/>
      <c r="G4" s="492"/>
    </row>
    <row r="5" spans="2:28" ht="29.25" customHeight="1" x14ac:dyDescent="0.25">
      <c r="B5" s="198" t="s">
        <v>431</v>
      </c>
      <c r="C5" s="199"/>
      <c r="D5" s="199"/>
      <c r="E5" s="200"/>
      <c r="F5" s="200"/>
      <c r="G5" s="201"/>
    </row>
    <row r="6" spans="2:28" s="2" customFormat="1" ht="23.25" customHeight="1" x14ac:dyDescent="0.25">
      <c r="B6" s="202" t="s">
        <v>137</v>
      </c>
      <c r="C6" s="203"/>
      <c r="D6" s="203"/>
      <c r="E6" s="204"/>
      <c r="F6" s="204"/>
      <c r="G6" s="205"/>
      <c r="H6" s="9"/>
      <c r="I6" s="10"/>
      <c r="J6" s="10"/>
      <c r="K6" s="10"/>
      <c r="L6" s="10"/>
      <c r="M6" s="10"/>
      <c r="N6" s="10"/>
    </row>
    <row r="7" spans="2:28" s="2" customFormat="1" ht="23.25" customHeight="1" x14ac:dyDescent="0.25">
      <c r="B7" s="208"/>
      <c r="C7" s="209"/>
      <c r="D7" s="209"/>
      <c r="E7" s="210"/>
      <c r="F7" s="218" t="s">
        <v>118</v>
      </c>
      <c r="G7" s="210"/>
      <c r="H7" s="10"/>
      <c r="I7" s="10"/>
      <c r="J7" s="10"/>
      <c r="K7" s="10"/>
      <c r="L7" s="10"/>
      <c r="M7" s="10"/>
      <c r="N7" s="10"/>
    </row>
    <row r="8" spans="2:28" ht="15.75" customHeight="1" x14ac:dyDescent="0.25">
      <c r="B8" s="496" t="s">
        <v>138</v>
      </c>
      <c r="C8" s="498" t="s">
        <v>395</v>
      </c>
      <c r="D8" s="498" t="s">
        <v>139</v>
      </c>
      <c r="E8" s="500" t="s">
        <v>140</v>
      </c>
      <c r="F8" s="501"/>
      <c r="G8" s="494" t="s">
        <v>141</v>
      </c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11"/>
      <c r="Z8" s="11"/>
      <c r="AA8" s="11"/>
      <c r="AB8" s="11"/>
    </row>
    <row r="9" spans="2:28" ht="75" customHeight="1" x14ac:dyDescent="0.25">
      <c r="B9" s="497"/>
      <c r="C9" s="499"/>
      <c r="D9" s="499"/>
      <c r="E9" s="206" t="s">
        <v>142</v>
      </c>
      <c r="F9" s="207" t="s">
        <v>479</v>
      </c>
      <c r="G9" s="495"/>
      <c r="I9" s="45"/>
      <c r="J9" s="45"/>
      <c r="K9" s="370"/>
      <c r="L9" s="370"/>
      <c r="M9" s="370"/>
      <c r="N9" s="37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2:28" ht="24.95" customHeight="1" x14ac:dyDescent="0.25">
      <c r="B10" s="219" t="s">
        <v>143</v>
      </c>
      <c r="C10" s="222"/>
      <c r="D10" s="222"/>
      <c r="E10" s="222"/>
      <c r="F10" s="223"/>
      <c r="G10" s="224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2:28" ht="24.95" customHeight="1" x14ac:dyDescent="0.25">
      <c r="B11" s="219" t="s">
        <v>144</v>
      </c>
      <c r="C11" s="7">
        <f>C12+C18+C19+C20</f>
        <v>2440000.0299999998</v>
      </c>
      <c r="D11" s="7">
        <f t="shared" ref="D11" si="0">D12+D18+D19+D20</f>
        <v>2770600</v>
      </c>
      <c r="E11" s="7">
        <f>D11-C11</f>
        <v>330599.9700000002</v>
      </c>
      <c r="F11" s="8">
        <f>IFERROR(E11/C11*100,)</f>
        <v>13.549178931772399</v>
      </c>
      <c r="G11" s="8">
        <f>IFERROR(D11/$D$24*100,0)</f>
        <v>100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2:28" ht="24.95" customHeight="1" x14ac:dyDescent="0.25">
      <c r="B12" s="277" t="s">
        <v>145</v>
      </c>
      <c r="C12" s="7">
        <f>C13+C16+C17</f>
        <v>2290724.11</v>
      </c>
      <c r="D12" s="7">
        <f>D13+D16+D17</f>
        <v>2612436</v>
      </c>
      <c r="E12" s="7">
        <f t="shared" ref="E12:E23" si="1">D12-C12</f>
        <v>321711.89000000013</v>
      </c>
      <c r="F12" s="8">
        <f t="shared" ref="F12:F32" si="2">IFERROR(E12/C12*100,)</f>
        <v>14.044113326244256</v>
      </c>
      <c r="G12" s="8">
        <f t="shared" ref="G12:G24" si="3">IFERROR(D12/$D$24*100,0)</f>
        <v>94.291344835053778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2:28" ht="24.95" customHeight="1" x14ac:dyDescent="0.25">
      <c r="B13" s="277" t="s">
        <v>146</v>
      </c>
      <c r="C13" s="7">
        <f>C14+C15</f>
        <v>1262069.04</v>
      </c>
      <c r="D13" s="7">
        <f t="shared" ref="D13" si="4">D14+D15</f>
        <v>1453958</v>
      </c>
      <c r="E13" s="7">
        <f t="shared" si="1"/>
        <v>191888.95999999996</v>
      </c>
      <c r="F13" s="8">
        <f t="shared" si="2"/>
        <v>15.204315605428365</v>
      </c>
      <c r="G13" s="8">
        <f t="shared" si="3"/>
        <v>52.478091388146971</v>
      </c>
      <c r="K13" s="11"/>
      <c r="L13" s="488"/>
      <c r="M13" s="488"/>
      <c r="N13" s="488"/>
      <c r="O13" s="488"/>
      <c r="P13" s="488"/>
      <c r="Q13" s="488"/>
      <c r="R13" s="488"/>
      <c r="S13" s="488"/>
      <c r="T13" s="11"/>
      <c r="U13" s="11"/>
      <c r="V13" s="11"/>
      <c r="W13" s="11"/>
      <c r="X13" s="11"/>
      <c r="Y13" s="11"/>
      <c r="Z13" s="11"/>
      <c r="AA13" s="11"/>
      <c r="AB13" s="11"/>
    </row>
    <row r="14" spans="2:28" ht="24.95" customHeight="1" x14ac:dyDescent="0.25">
      <c r="B14" s="17" t="s">
        <v>147</v>
      </c>
      <c r="C14" s="31">
        <v>1119453</v>
      </c>
      <c r="D14" s="434">
        <v>1260474</v>
      </c>
      <c r="E14" s="7">
        <f t="shared" si="1"/>
        <v>141021</v>
      </c>
      <c r="F14" s="8">
        <f t="shared" si="2"/>
        <v>12.597313152048367</v>
      </c>
      <c r="G14" s="8">
        <f t="shared" si="3"/>
        <v>45.494622103515489</v>
      </c>
      <c r="I14" s="489"/>
      <c r="J14" s="489"/>
      <c r="K14" s="489"/>
      <c r="L14" s="488"/>
      <c r="M14" s="488"/>
      <c r="N14" s="488"/>
      <c r="O14" s="488"/>
      <c r="P14" s="488"/>
      <c r="Q14" s="488"/>
      <c r="R14" s="488"/>
      <c r="S14" s="488"/>
      <c r="T14" s="11"/>
      <c r="U14" s="11"/>
      <c r="V14" s="11"/>
      <c r="W14" s="11"/>
      <c r="X14" s="11"/>
      <c r="Y14" s="11"/>
      <c r="Z14" s="11"/>
      <c r="AA14" s="11"/>
      <c r="AB14" s="11"/>
    </row>
    <row r="15" spans="2:28" ht="24.95" customHeight="1" x14ac:dyDescent="0.25">
      <c r="B15" s="17" t="s">
        <v>148</v>
      </c>
      <c r="C15" s="32">
        <v>142616.03999999998</v>
      </c>
      <c r="D15" s="435">
        <v>193484</v>
      </c>
      <c r="E15" s="7">
        <f t="shared" si="1"/>
        <v>50867.960000000021</v>
      </c>
      <c r="F15" s="8">
        <f t="shared" si="2"/>
        <v>35.667769207446817</v>
      </c>
      <c r="G15" s="8">
        <f t="shared" si="3"/>
        <v>6.9834692846314885</v>
      </c>
      <c r="I15" s="489"/>
      <c r="J15" s="489"/>
      <c r="K15" s="489"/>
    </row>
    <row r="16" spans="2:28" ht="24.95" customHeight="1" x14ac:dyDescent="0.25">
      <c r="B16" s="14" t="s">
        <v>149</v>
      </c>
      <c r="C16" s="33">
        <v>953288.34999999986</v>
      </c>
      <c r="D16" s="436">
        <v>1082388</v>
      </c>
      <c r="E16" s="7">
        <f t="shared" si="1"/>
        <v>129099.65000000014</v>
      </c>
      <c r="F16" s="8">
        <f t="shared" si="2"/>
        <v>13.54256033864257</v>
      </c>
      <c r="G16" s="8">
        <f t="shared" si="3"/>
        <v>39.066916913303977</v>
      </c>
    </row>
    <row r="17" spans="2:13" ht="24.95" customHeight="1" x14ac:dyDescent="0.25">
      <c r="B17" s="14" t="s">
        <v>150</v>
      </c>
      <c r="C17" s="33">
        <v>75366.720000000001</v>
      </c>
      <c r="D17" s="436">
        <v>76090</v>
      </c>
      <c r="E17" s="7">
        <f t="shared" si="1"/>
        <v>723.27999999999884</v>
      </c>
      <c r="F17" s="8">
        <f t="shared" si="2"/>
        <v>0.95968087771366317</v>
      </c>
      <c r="G17" s="8">
        <f t="shared" si="3"/>
        <v>2.7463365336028294</v>
      </c>
      <c r="H17" s="278" t="s">
        <v>151</v>
      </c>
      <c r="I17" s="311"/>
      <c r="J17" s="311"/>
      <c r="K17" s="311"/>
      <c r="L17" s="311"/>
      <c r="M17" s="45"/>
    </row>
    <row r="18" spans="2:13" ht="24.95" customHeight="1" x14ac:dyDescent="0.25">
      <c r="B18" s="226" t="s">
        <v>152</v>
      </c>
      <c r="C18" s="227">
        <v>149275.92000000001</v>
      </c>
      <c r="D18" s="437">
        <v>157164</v>
      </c>
      <c r="E18" s="7">
        <f t="shared" si="1"/>
        <v>7888.0799999999872</v>
      </c>
      <c r="F18" s="8">
        <f t="shared" si="2"/>
        <v>5.2842280255248042</v>
      </c>
      <c r="G18" s="8">
        <f t="shared" si="3"/>
        <v>5.6725618999494696</v>
      </c>
    </row>
    <row r="19" spans="2:13" ht="24.95" customHeight="1" x14ac:dyDescent="0.25">
      <c r="B19" s="226" t="s">
        <v>153</v>
      </c>
      <c r="C19" s="228"/>
      <c r="D19" s="438">
        <v>1000</v>
      </c>
      <c r="E19" s="7">
        <f t="shared" si="1"/>
        <v>1000</v>
      </c>
      <c r="F19" s="8">
        <f t="shared" si="2"/>
        <v>0</v>
      </c>
      <c r="G19" s="8">
        <f t="shared" si="3"/>
        <v>3.6093264996751605E-2</v>
      </c>
    </row>
    <row r="20" spans="2:13" ht="24.95" customHeight="1" x14ac:dyDescent="0.25">
      <c r="B20" s="226" t="s">
        <v>154</v>
      </c>
      <c r="C20" s="228"/>
      <c r="D20" s="438"/>
      <c r="E20" s="7">
        <f t="shared" si="1"/>
        <v>0</v>
      </c>
      <c r="F20" s="8">
        <f t="shared" si="2"/>
        <v>0</v>
      </c>
      <c r="G20" s="8">
        <f t="shared" si="3"/>
        <v>0</v>
      </c>
    </row>
    <row r="21" spans="2:13" ht="24.95" customHeight="1" x14ac:dyDescent="0.25">
      <c r="B21" s="219" t="s">
        <v>155</v>
      </c>
      <c r="C21" s="7">
        <f>SUM(C22:C23)</f>
        <v>20000</v>
      </c>
      <c r="D21" s="7">
        <f t="shared" ref="D21" si="5">SUM(D22:D23)</f>
        <v>0</v>
      </c>
      <c r="E21" s="7">
        <f t="shared" si="1"/>
        <v>-20000</v>
      </c>
      <c r="F21" s="8">
        <f t="shared" si="2"/>
        <v>-100</v>
      </c>
      <c r="G21" s="8">
        <f t="shared" si="3"/>
        <v>0</v>
      </c>
    </row>
    <row r="22" spans="2:13" ht="36" customHeight="1" x14ac:dyDescent="0.25">
      <c r="B22" s="14" t="s">
        <v>156</v>
      </c>
      <c r="C22" s="34">
        <v>20000</v>
      </c>
      <c r="D22" s="34">
        <v>0</v>
      </c>
      <c r="E22" s="7">
        <f t="shared" si="1"/>
        <v>-20000</v>
      </c>
      <c r="F22" s="8">
        <f t="shared" si="2"/>
        <v>-100</v>
      </c>
      <c r="G22" s="8">
        <f t="shared" si="3"/>
        <v>0</v>
      </c>
    </row>
    <row r="23" spans="2:13" ht="24.95" customHeight="1" x14ac:dyDescent="0.25">
      <c r="B23" s="14" t="s">
        <v>157</v>
      </c>
      <c r="C23" s="34"/>
      <c r="D23" s="34"/>
      <c r="E23" s="7">
        <f t="shared" si="1"/>
        <v>0</v>
      </c>
      <c r="F23" s="8">
        <f t="shared" si="2"/>
        <v>0</v>
      </c>
      <c r="G23" s="8">
        <f t="shared" si="3"/>
        <v>0</v>
      </c>
    </row>
    <row r="24" spans="2:13" ht="24.95" customHeight="1" x14ac:dyDescent="0.25">
      <c r="B24" s="219" t="s">
        <v>158</v>
      </c>
      <c r="C24" s="7">
        <f>SUM(C11,C21)</f>
        <v>2460000.0299999998</v>
      </c>
      <c r="D24" s="7">
        <f t="shared" ref="D24" si="6">SUM(D11,D21)</f>
        <v>2770600</v>
      </c>
      <c r="E24" s="7">
        <f>D24-C24</f>
        <v>310599.9700000002</v>
      </c>
      <c r="F24" s="8">
        <f t="shared" si="2"/>
        <v>12.626014886674625</v>
      </c>
      <c r="G24" s="8">
        <f t="shared" si="3"/>
        <v>100</v>
      </c>
      <c r="I24" s="45"/>
      <c r="J24" s="45"/>
    </row>
    <row r="25" spans="2:13" ht="24.95" customHeight="1" x14ac:dyDescent="0.25">
      <c r="B25" s="219" t="s">
        <v>159</v>
      </c>
      <c r="C25" s="220"/>
      <c r="D25" s="220"/>
      <c r="E25" s="220"/>
      <c r="F25" s="221"/>
      <c r="G25" s="221"/>
      <c r="I25" s="45"/>
      <c r="J25" s="45"/>
    </row>
    <row r="26" spans="2:13" ht="24.95" customHeight="1" x14ac:dyDescent="0.25">
      <c r="B26" s="43" t="s">
        <v>160</v>
      </c>
      <c r="C26" s="225">
        <f>SUM(C27:C28)</f>
        <v>2220013.5</v>
      </c>
      <c r="D26" s="225">
        <f t="shared" ref="D26" si="7">SUM(D27:D28)</f>
        <v>2442906.4700000002</v>
      </c>
      <c r="E26" s="7">
        <f>D26-C26</f>
        <v>222892.9700000002</v>
      </c>
      <c r="F26" s="8">
        <f t="shared" si="2"/>
        <v>10.040162818829716</v>
      </c>
      <c r="G26" s="8">
        <f>IFERROR(D26/$D$32*100,0)</f>
        <v>88.172480767773706</v>
      </c>
      <c r="I26" s="406"/>
      <c r="J26" s="45"/>
    </row>
    <row r="27" spans="2:13" ht="24.95" customHeight="1" x14ac:dyDescent="0.25">
      <c r="B27" s="14" t="s">
        <v>161</v>
      </c>
      <c r="C27" s="33">
        <v>921311</v>
      </c>
      <c r="D27" s="33">
        <f>'Quadro Geral'!J11+'Quadro Geral'!J12+'Quadro Geral'!J16+'Quadro Geral'!J17+'Quadro Geral'!J18+'Quadro Geral'!J19</f>
        <v>1011062.3200000001</v>
      </c>
      <c r="E27" s="7">
        <f t="shared" ref="E27:E32" si="8">D27-C27</f>
        <v>89751.320000000065</v>
      </c>
      <c r="F27" s="8">
        <f t="shared" si="2"/>
        <v>9.7416963435799708</v>
      </c>
      <c r="G27" s="8">
        <f t="shared" ref="G27:G32" si="9">IFERROR(D27/$D$32*100,0)</f>
        <v>36.492544458822721</v>
      </c>
      <c r="I27" s="407"/>
      <c r="J27" s="45"/>
    </row>
    <row r="28" spans="2:13" ht="24.95" customHeight="1" x14ac:dyDescent="0.25">
      <c r="B28" s="14" t="s">
        <v>162</v>
      </c>
      <c r="C28" s="33">
        <v>1298702.5</v>
      </c>
      <c r="D28" s="33">
        <f>'Quadro Geral'!J15</f>
        <v>1431844.1500000001</v>
      </c>
      <c r="E28" s="7">
        <f t="shared" si="8"/>
        <v>133141.65000000014</v>
      </c>
      <c r="F28" s="8">
        <f t="shared" si="2"/>
        <v>10.25189756699476</v>
      </c>
      <c r="G28" s="8">
        <f t="shared" si="9"/>
        <v>51.679936308950992</v>
      </c>
      <c r="I28" s="407"/>
      <c r="J28" s="45"/>
    </row>
    <row r="29" spans="2:13" ht="24.95" customHeight="1" x14ac:dyDescent="0.25">
      <c r="B29" s="14" t="s">
        <v>163</v>
      </c>
      <c r="C29" s="33">
        <v>77871</v>
      </c>
      <c r="D29" s="33">
        <f>'Quadro Geral'!J14</f>
        <v>89884</v>
      </c>
      <c r="E29" s="7">
        <f t="shared" si="8"/>
        <v>12013</v>
      </c>
      <c r="F29" s="8">
        <f t="shared" si="2"/>
        <v>15.426795597847724</v>
      </c>
      <c r="G29" s="8">
        <f t="shared" si="9"/>
        <v>3.2442074056689409</v>
      </c>
      <c r="I29" s="407"/>
      <c r="J29" s="45"/>
    </row>
    <row r="30" spans="2:13" ht="24.95" customHeight="1" x14ac:dyDescent="0.25">
      <c r="B30" s="14" t="s">
        <v>164</v>
      </c>
      <c r="C30" s="33">
        <v>162115.25</v>
      </c>
      <c r="D30" s="33">
        <f>'Quadro Geral'!J13</f>
        <v>214731</v>
      </c>
      <c r="E30" s="7">
        <f t="shared" si="8"/>
        <v>52615.75</v>
      </c>
      <c r="F30" s="8">
        <f t="shared" si="2"/>
        <v>32.455768349985583</v>
      </c>
      <c r="G30" s="8">
        <f t="shared" si="9"/>
        <v>7.7503437811701463</v>
      </c>
      <c r="I30" s="407"/>
      <c r="J30" s="45"/>
    </row>
    <row r="31" spans="2:13" ht="24.95" customHeight="1" x14ac:dyDescent="0.25">
      <c r="B31" s="14" t="s">
        <v>165</v>
      </c>
      <c r="C31" s="33"/>
      <c r="D31" s="33">
        <f>'Quadro Geral'!J10</f>
        <v>23078.21</v>
      </c>
      <c r="E31" s="7">
        <f t="shared" si="8"/>
        <v>23078.21</v>
      </c>
      <c r="F31" s="8">
        <f t="shared" si="2"/>
        <v>0</v>
      </c>
      <c r="G31" s="8">
        <f t="shared" si="9"/>
        <v>0.83296804538719926</v>
      </c>
      <c r="I31" s="407"/>
      <c r="J31" s="45"/>
    </row>
    <row r="32" spans="2:13" ht="24.95" customHeight="1" x14ac:dyDescent="0.25">
      <c r="B32" s="219" t="s">
        <v>166</v>
      </c>
      <c r="C32" s="7">
        <f>SUM(C26,C29:C31)</f>
        <v>2459999.75</v>
      </c>
      <c r="D32" s="7">
        <f>SUM(D26,D29:D31)</f>
        <v>2770599.68</v>
      </c>
      <c r="E32" s="7">
        <f t="shared" si="8"/>
        <v>310599.93000000017</v>
      </c>
      <c r="F32" s="8">
        <f t="shared" si="2"/>
        <v>12.626014697765727</v>
      </c>
      <c r="G32" s="8">
        <f t="shared" si="9"/>
        <v>100</v>
      </c>
      <c r="I32" s="406"/>
      <c r="J32" s="45"/>
    </row>
    <row r="33" spans="2:10" ht="24.95" customHeight="1" x14ac:dyDescent="0.25">
      <c r="B33" s="14" t="s">
        <v>167</v>
      </c>
      <c r="C33" s="15">
        <f>C24-C32</f>
        <v>0.27999999979510903</v>
      </c>
      <c r="D33" s="15">
        <f>D24-D32</f>
        <v>0.31999999983236194</v>
      </c>
      <c r="E33" s="15">
        <f t="shared" ref="E33" si="10">E24-E32</f>
        <v>4.0000000037252903E-2</v>
      </c>
      <c r="F33" s="16"/>
      <c r="G33" s="16"/>
      <c r="I33" s="45"/>
      <c r="J33" s="45"/>
    </row>
    <row r="34" spans="2:10" ht="31.5" customHeight="1" x14ac:dyDescent="0.25">
      <c r="B34" s="493"/>
      <c r="C34" s="493"/>
      <c r="D34" s="493"/>
      <c r="E34" s="493"/>
      <c r="F34" s="493"/>
      <c r="G34" s="493"/>
      <c r="I34" s="45"/>
      <c r="J34" s="45"/>
    </row>
    <row r="35" spans="2:10" ht="31.5" customHeight="1" x14ac:dyDescent="0.25">
      <c r="B35" s="490"/>
      <c r="C35" s="491"/>
      <c r="D35" s="491"/>
      <c r="E35" s="491"/>
      <c r="F35" s="491"/>
      <c r="G35" s="491"/>
    </row>
    <row r="37" spans="2:10" x14ac:dyDescent="0.25">
      <c r="D37" s="321"/>
    </row>
  </sheetData>
  <mergeCells count="18">
    <mergeCell ref="I14:K14"/>
    <mergeCell ref="I15:K15"/>
    <mergeCell ref="B35:G35"/>
    <mergeCell ref="B4:G4"/>
    <mergeCell ref="B34:G34"/>
    <mergeCell ref="G8:G9"/>
    <mergeCell ref="B8:B9"/>
    <mergeCell ref="C8:C9"/>
    <mergeCell ref="E8:F8"/>
    <mergeCell ref="D8:D9"/>
    <mergeCell ref="Q13:Q14"/>
    <mergeCell ref="R13:R14"/>
    <mergeCell ref="S13:S14"/>
    <mergeCell ref="L13:L14"/>
    <mergeCell ref="M13:M14"/>
    <mergeCell ref="N13:N14"/>
    <mergeCell ref="O13:O14"/>
    <mergeCell ref="P13:P14"/>
  </mergeCells>
  <pageMargins left="0.23622047244094491" right="0.23622047244094491" top="0.74803149606299213" bottom="0.74803149606299213" header="0.31496062992125984" footer="0.31496062992125984"/>
  <pageSetup paperSize="9" scale="88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03"/>
  <sheetViews>
    <sheetView showGridLines="0" view="pageBreakPreview" zoomScale="68" zoomScaleNormal="55" zoomScaleSheetLayoutView="68" workbookViewId="0">
      <pane xSplit="4" topLeftCell="E1" activePane="topRight" state="frozen"/>
      <selection pane="topRight" activeCell="E13" sqref="E13"/>
    </sheetView>
  </sheetViews>
  <sheetFormatPr defaultRowHeight="15" x14ac:dyDescent="0.25"/>
  <cols>
    <col min="1" max="1" width="45.85546875" style="45" customWidth="1"/>
    <col min="2" max="2" width="13" style="132" customWidth="1"/>
    <col min="3" max="3" width="9.85546875" style="132" customWidth="1"/>
    <col min="4" max="4" width="61.7109375" style="45" customWidth="1"/>
    <col min="5" max="5" width="85.85546875" style="47" customWidth="1"/>
    <col min="6" max="6" width="71.140625" style="128" customWidth="1"/>
    <col min="7" max="7" width="59.140625" style="45" customWidth="1"/>
    <col min="8" max="8" width="71.140625" style="128" customWidth="1"/>
    <col min="9" max="10" width="59.140625" style="45" customWidth="1"/>
    <col min="11" max="11" width="32.85546875" style="129" customWidth="1"/>
    <col min="12" max="12" width="38.28515625" style="129" customWidth="1"/>
    <col min="13" max="13" width="45.28515625" style="129" customWidth="1"/>
    <col min="14" max="14" width="36.140625" style="130" customWidth="1"/>
    <col min="15" max="15" width="28.28515625" style="130" customWidth="1"/>
    <col min="16" max="16" width="33.140625" style="129" customWidth="1"/>
    <col min="17" max="17" width="33.42578125" style="130" customWidth="1"/>
    <col min="18" max="18" width="20.42578125" style="130" customWidth="1"/>
    <col min="19" max="19" width="51.7109375" style="45" customWidth="1"/>
    <col min="20" max="23" width="9.140625" style="45"/>
    <col min="24" max="24" width="85.42578125" style="45" hidden="1" customWidth="1"/>
    <col min="25" max="256" width="9.140625" style="45"/>
    <col min="257" max="257" width="45.85546875" style="45" customWidth="1"/>
    <col min="258" max="258" width="13" style="45" customWidth="1"/>
    <col min="259" max="259" width="9.85546875" style="45" customWidth="1"/>
    <col min="260" max="260" width="61.7109375" style="45" customWidth="1"/>
    <col min="261" max="261" width="85.85546875" style="45" customWidth="1"/>
    <col min="262" max="262" width="71.140625" style="45" customWidth="1"/>
    <col min="263" max="263" width="59.140625" style="45" customWidth="1"/>
    <col min="264" max="264" width="71.140625" style="45" customWidth="1"/>
    <col min="265" max="266" width="59.140625" style="45" customWidth="1"/>
    <col min="267" max="267" width="32.85546875" style="45" customWidth="1"/>
    <col min="268" max="268" width="38.28515625" style="45" customWidth="1"/>
    <col min="269" max="269" width="45.28515625" style="45" customWidth="1"/>
    <col min="270" max="270" width="36.140625" style="45" customWidth="1"/>
    <col min="271" max="271" width="28.28515625" style="45" customWidth="1"/>
    <col min="272" max="272" width="33.140625" style="45" customWidth="1"/>
    <col min="273" max="273" width="33.42578125" style="45" customWidth="1"/>
    <col min="274" max="274" width="20.42578125" style="45" customWidth="1"/>
    <col min="275" max="275" width="51.7109375" style="45" customWidth="1"/>
    <col min="276" max="279" width="9.140625" style="45"/>
    <col min="280" max="280" width="0" style="45" hidden="1" customWidth="1"/>
    <col min="281" max="512" width="9.140625" style="45"/>
    <col min="513" max="513" width="45.85546875" style="45" customWidth="1"/>
    <col min="514" max="514" width="13" style="45" customWidth="1"/>
    <col min="515" max="515" width="9.85546875" style="45" customWidth="1"/>
    <col min="516" max="516" width="61.7109375" style="45" customWidth="1"/>
    <col min="517" max="517" width="85.85546875" style="45" customWidth="1"/>
    <col min="518" max="518" width="71.140625" style="45" customWidth="1"/>
    <col min="519" max="519" width="59.140625" style="45" customWidth="1"/>
    <col min="520" max="520" width="71.140625" style="45" customWidth="1"/>
    <col min="521" max="522" width="59.140625" style="45" customWidth="1"/>
    <col min="523" max="523" width="32.85546875" style="45" customWidth="1"/>
    <col min="524" max="524" width="38.28515625" style="45" customWidth="1"/>
    <col min="525" max="525" width="45.28515625" style="45" customWidth="1"/>
    <col min="526" max="526" width="36.140625" style="45" customWidth="1"/>
    <col min="527" max="527" width="28.28515625" style="45" customWidth="1"/>
    <col min="528" max="528" width="33.140625" style="45" customWidth="1"/>
    <col min="529" max="529" width="33.42578125" style="45" customWidth="1"/>
    <col min="530" max="530" width="20.42578125" style="45" customWidth="1"/>
    <col min="531" max="531" width="51.7109375" style="45" customWidth="1"/>
    <col min="532" max="535" width="9.140625" style="45"/>
    <col min="536" max="536" width="0" style="45" hidden="1" customWidth="1"/>
    <col min="537" max="768" width="9.140625" style="45"/>
    <col min="769" max="769" width="45.85546875" style="45" customWidth="1"/>
    <col min="770" max="770" width="13" style="45" customWidth="1"/>
    <col min="771" max="771" width="9.85546875" style="45" customWidth="1"/>
    <col min="772" max="772" width="61.7109375" style="45" customWidth="1"/>
    <col min="773" max="773" width="85.85546875" style="45" customWidth="1"/>
    <col min="774" max="774" width="71.140625" style="45" customWidth="1"/>
    <col min="775" max="775" width="59.140625" style="45" customWidth="1"/>
    <col min="776" max="776" width="71.140625" style="45" customWidth="1"/>
    <col min="777" max="778" width="59.140625" style="45" customWidth="1"/>
    <col min="779" max="779" width="32.85546875" style="45" customWidth="1"/>
    <col min="780" max="780" width="38.28515625" style="45" customWidth="1"/>
    <col min="781" max="781" width="45.28515625" style="45" customWidth="1"/>
    <col min="782" max="782" width="36.140625" style="45" customWidth="1"/>
    <col min="783" max="783" width="28.28515625" style="45" customWidth="1"/>
    <col min="784" max="784" width="33.140625" style="45" customWidth="1"/>
    <col min="785" max="785" width="33.42578125" style="45" customWidth="1"/>
    <col min="786" max="786" width="20.42578125" style="45" customWidth="1"/>
    <col min="787" max="787" width="51.7109375" style="45" customWidth="1"/>
    <col min="788" max="791" width="9.140625" style="45"/>
    <col min="792" max="792" width="0" style="45" hidden="1" customWidth="1"/>
    <col min="793" max="1024" width="9.140625" style="45"/>
    <col min="1025" max="1025" width="45.85546875" style="45" customWidth="1"/>
    <col min="1026" max="1026" width="13" style="45" customWidth="1"/>
    <col min="1027" max="1027" width="9.85546875" style="45" customWidth="1"/>
    <col min="1028" max="1028" width="61.7109375" style="45" customWidth="1"/>
    <col min="1029" max="1029" width="85.85546875" style="45" customWidth="1"/>
    <col min="1030" max="1030" width="71.140625" style="45" customWidth="1"/>
    <col min="1031" max="1031" width="59.140625" style="45" customWidth="1"/>
    <col min="1032" max="1032" width="71.140625" style="45" customWidth="1"/>
    <col min="1033" max="1034" width="59.140625" style="45" customWidth="1"/>
    <col min="1035" max="1035" width="32.85546875" style="45" customWidth="1"/>
    <col min="1036" max="1036" width="38.28515625" style="45" customWidth="1"/>
    <col min="1037" max="1037" width="45.28515625" style="45" customWidth="1"/>
    <col min="1038" max="1038" width="36.140625" style="45" customWidth="1"/>
    <col min="1039" max="1039" width="28.28515625" style="45" customWidth="1"/>
    <col min="1040" max="1040" width="33.140625" style="45" customWidth="1"/>
    <col min="1041" max="1041" width="33.42578125" style="45" customWidth="1"/>
    <col min="1042" max="1042" width="20.42578125" style="45" customWidth="1"/>
    <col min="1043" max="1043" width="51.7109375" style="45" customWidth="1"/>
    <col min="1044" max="1047" width="9.140625" style="45"/>
    <col min="1048" max="1048" width="0" style="45" hidden="1" customWidth="1"/>
    <col min="1049" max="1280" width="9.140625" style="45"/>
    <col min="1281" max="1281" width="45.85546875" style="45" customWidth="1"/>
    <col min="1282" max="1282" width="13" style="45" customWidth="1"/>
    <col min="1283" max="1283" width="9.85546875" style="45" customWidth="1"/>
    <col min="1284" max="1284" width="61.7109375" style="45" customWidth="1"/>
    <col min="1285" max="1285" width="85.85546875" style="45" customWidth="1"/>
    <col min="1286" max="1286" width="71.140625" style="45" customWidth="1"/>
    <col min="1287" max="1287" width="59.140625" style="45" customWidth="1"/>
    <col min="1288" max="1288" width="71.140625" style="45" customWidth="1"/>
    <col min="1289" max="1290" width="59.140625" style="45" customWidth="1"/>
    <col min="1291" max="1291" width="32.85546875" style="45" customWidth="1"/>
    <col min="1292" max="1292" width="38.28515625" style="45" customWidth="1"/>
    <col min="1293" max="1293" width="45.28515625" style="45" customWidth="1"/>
    <col min="1294" max="1294" width="36.140625" style="45" customWidth="1"/>
    <col min="1295" max="1295" width="28.28515625" style="45" customWidth="1"/>
    <col min="1296" max="1296" width="33.140625" style="45" customWidth="1"/>
    <col min="1297" max="1297" width="33.42578125" style="45" customWidth="1"/>
    <col min="1298" max="1298" width="20.42578125" style="45" customWidth="1"/>
    <col min="1299" max="1299" width="51.7109375" style="45" customWidth="1"/>
    <col min="1300" max="1303" width="9.140625" style="45"/>
    <col min="1304" max="1304" width="0" style="45" hidden="1" customWidth="1"/>
    <col min="1305" max="1536" width="9.140625" style="45"/>
    <col min="1537" max="1537" width="45.85546875" style="45" customWidth="1"/>
    <col min="1538" max="1538" width="13" style="45" customWidth="1"/>
    <col min="1539" max="1539" width="9.85546875" style="45" customWidth="1"/>
    <col min="1540" max="1540" width="61.7109375" style="45" customWidth="1"/>
    <col min="1541" max="1541" width="85.85546875" style="45" customWidth="1"/>
    <col min="1542" max="1542" width="71.140625" style="45" customWidth="1"/>
    <col min="1543" max="1543" width="59.140625" style="45" customWidth="1"/>
    <col min="1544" max="1544" width="71.140625" style="45" customWidth="1"/>
    <col min="1545" max="1546" width="59.140625" style="45" customWidth="1"/>
    <col min="1547" max="1547" width="32.85546875" style="45" customWidth="1"/>
    <col min="1548" max="1548" width="38.28515625" style="45" customWidth="1"/>
    <col min="1549" max="1549" width="45.28515625" style="45" customWidth="1"/>
    <col min="1550" max="1550" width="36.140625" style="45" customWidth="1"/>
    <col min="1551" max="1551" width="28.28515625" style="45" customWidth="1"/>
    <col min="1552" max="1552" width="33.140625" style="45" customWidth="1"/>
    <col min="1553" max="1553" width="33.42578125" style="45" customWidth="1"/>
    <col min="1554" max="1554" width="20.42578125" style="45" customWidth="1"/>
    <col min="1555" max="1555" width="51.7109375" style="45" customWidth="1"/>
    <col min="1556" max="1559" width="9.140625" style="45"/>
    <col min="1560" max="1560" width="0" style="45" hidden="1" customWidth="1"/>
    <col min="1561" max="1792" width="9.140625" style="45"/>
    <col min="1793" max="1793" width="45.85546875" style="45" customWidth="1"/>
    <col min="1794" max="1794" width="13" style="45" customWidth="1"/>
    <col min="1795" max="1795" width="9.85546875" style="45" customWidth="1"/>
    <col min="1796" max="1796" width="61.7109375" style="45" customWidth="1"/>
    <col min="1797" max="1797" width="85.85546875" style="45" customWidth="1"/>
    <col min="1798" max="1798" width="71.140625" style="45" customWidth="1"/>
    <col min="1799" max="1799" width="59.140625" style="45" customWidth="1"/>
    <col min="1800" max="1800" width="71.140625" style="45" customWidth="1"/>
    <col min="1801" max="1802" width="59.140625" style="45" customWidth="1"/>
    <col min="1803" max="1803" width="32.85546875" style="45" customWidth="1"/>
    <col min="1804" max="1804" width="38.28515625" style="45" customWidth="1"/>
    <col min="1805" max="1805" width="45.28515625" style="45" customWidth="1"/>
    <col min="1806" max="1806" width="36.140625" style="45" customWidth="1"/>
    <col min="1807" max="1807" width="28.28515625" style="45" customWidth="1"/>
    <col min="1808" max="1808" width="33.140625" style="45" customWidth="1"/>
    <col min="1809" max="1809" width="33.42578125" style="45" customWidth="1"/>
    <col min="1810" max="1810" width="20.42578125" style="45" customWidth="1"/>
    <col min="1811" max="1811" width="51.7109375" style="45" customWidth="1"/>
    <col min="1812" max="1815" width="9.140625" style="45"/>
    <col min="1816" max="1816" width="0" style="45" hidden="1" customWidth="1"/>
    <col min="1817" max="2048" width="9.140625" style="45"/>
    <col min="2049" max="2049" width="45.85546875" style="45" customWidth="1"/>
    <col min="2050" max="2050" width="13" style="45" customWidth="1"/>
    <col min="2051" max="2051" width="9.85546875" style="45" customWidth="1"/>
    <col min="2052" max="2052" width="61.7109375" style="45" customWidth="1"/>
    <col min="2053" max="2053" width="85.85546875" style="45" customWidth="1"/>
    <col min="2054" max="2054" width="71.140625" style="45" customWidth="1"/>
    <col min="2055" max="2055" width="59.140625" style="45" customWidth="1"/>
    <col min="2056" max="2056" width="71.140625" style="45" customWidth="1"/>
    <col min="2057" max="2058" width="59.140625" style="45" customWidth="1"/>
    <col min="2059" max="2059" width="32.85546875" style="45" customWidth="1"/>
    <col min="2060" max="2060" width="38.28515625" style="45" customWidth="1"/>
    <col min="2061" max="2061" width="45.28515625" style="45" customWidth="1"/>
    <col min="2062" max="2062" width="36.140625" style="45" customWidth="1"/>
    <col min="2063" max="2063" width="28.28515625" style="45" customWidth="1"/>
    <col min="2064" max="2064" width="33.140625" style="45" customWidth="1"/>
    <col min="2065" max="2065" width="33.42578125" style="45" customWidth="1"/>
    <col min="2066" max="2066" width="20.42578125" style="45" customWidth="1"/>
    <col min="2067" max="2067" width="51.7109375" style="45" customWidth="1"/>
    <col min="2068" max="2071" width="9.140625" style="45"/>
    <col min="2072" max="2072" width="0" style="45" hidden="1" customWidth="1"/>
    <col min="2073" max="2304" width="9.140625" style="45"/>
    <col min="2305" max="2305" width="45.85546875" style="45" customWidth="1"/>
    <col min="2306" max="2306" width="13" style="45" customWidth="1"/>
    <col min="2307" max="2307" width="9.85546875" style="45" customWidth="1"/>
    <col min="2308" max="2308" width="61.7109375" style="45" customWidth="1"/>
    <col min="2309" max="2309" width="85.85546875" style="45" customWidth="1"/>
    <col min="2310" max="2310" width="71.140625" style="45" customWidth="1"/>
    <col min="2311" max="2311" width="59.140625" style="45" customWidth="1"/>
    <col min="2312" max="2312" width="71.140625" style="45" customWidth="1"/>
    <col min="2313" max="2314" width="59.140625" style="45" customWidth="1"/>
    <col min="2315" max="2315" width="32.85546875" style="45" customWidth="1"/>
    <col min="2316" max="2316" width="38.28515625" style="45" customWidth="1"/>
    <col min="2317" max="2317" width="45.28515625" style="45" customWidth="1"/>
    <col min="2318" max="2318" width="36.140625" style="45" customWidth="1"/>
    <col min="2319" max="2319" width="28.28515625" style="45" customWidth="1"/>
    <col min="2320" max="2320" width="33.140625" style="45" customWidth="1"/>
    <col min="2321" max="2321" width="33.42578125" style="45" customWidth="1"/>
    <col min="2322" max="2322" width="20.42578125" style="45" customWidth="1"/>
    <col min="2323" max="2323" width="51.7109375" style="45" customWidth="1"/>
    <col min="2324" max="2327" width="9.140625" style="45"/>
    <col min="2328" max="2328" width="0" style="45" hidden="1" customWidth="1"/>
    <col min="2329" max="2560" width="9.140625" style="45"/>
    <col min="2561" max="2561" width="45.85546875" style="45" customWidth="1"/>
    <col min="2562" max="2562" width="13" style="45" customWidth="1"/>
    <col min="2563" max="2563" width="9.85546875" style="45" customWidth="1"/>
    <col min="2564" max="2564" width="61.7109375" style="45" customWidth="1"/>
    <col min="2565" max="2565" width="85.85546875" style="45" customWidth="1"/>
    <col min="2566" max="2566" width="71.140625" style="45" customWidth="1"/>
    <col min="2567" max="2567" width="59.140625" style="45" customWidth="1"/>
    <col min="2568" max="2568" width="71.140625" style="45" customWidth="1"/>
    <col min="2569" max="2570" width="59.140625" style="45" customWidth="1"/>
    <col min="2571" max="2571" width="32.85546875" style="45" customWidth="1"/>
    <col min="2572" max="2572" width="38.28515625" style="45" customWidth="1"/>
    <col min="2573" max="2573" width="45.28515625" style="45" customWidth="1"/>
    <col min="2574" max="2574" width="36.140625" style="45" customWidth="1"/>
    <col min="2575" max="2575" width="28.28515625" style="45" customWidth="1"/>
    <col min="2576" max="2576" width="33.140625" style="45" customWidth="1"/>
    <col min="2577" max="2577" width="33.42578125" style="45" customWidth="1"/>
    <col min="2578" max="2578" width="20.42578125" style="45" customWidth="1"/>
    <col min="2579" max="2579" width="51.7109375" style="45" customWidth="1"/>
    <col min="2580" max="2583" width="9.140625" style="45"/>
    <col min="2584" max="2584" width="0" style="45" hidden="1" customWidth="1"/>
    <col min="2585" max="2816" width="9.140625" style="45"/>
    <col min="2817" max="2817" width="45.85546875" style="45" customWidth="1"/>
    <col min="2818" max="2818" width="13" style="45" customWidth="1"/>
    <col min="2819" max="2819" width="9.85546875" style="45" customWidth="1"/>
    <col min="2820" max="2820" width="61.7109375" style="45" customWidth="1"/>
    <col min="2821" max="2821" width="85.85546875" style="45" customWidth="1"/>
    <col min="2822" max="2822" width="71.140625" style="45" customWidth="1"/>
    <col min="2823" max="2823" width="59.140625" style="45" customWidth="1"/>
    <col min="2824" max="2824" width="71.140625" style="45" customWidth="1"/>
    <col min="2825" max="2826" width="59.140625" style="45" customWidth="1"/>
    <col min="2827" max="2827" width="32.85546875" style="45" customWidth="1"/>
    <col min="2828" max="2828" width="38.28515625" style="45" customWidth="1"/>
    <col min="2829" max="2829" width="45.28515625" style="45" customWidth="1"/>
    <col min="2830" max="2830" width="36.140625" style="45" customWidth="1"/>
    <col min="2831" max="2831" width="28.28515625" style="45" customWidth="1"/>
    <col min="2832" max="2832" width="33.140625" style="45" customWidth="1"/>
    <col min="2833" max="2833" width="33.42578125" style="45" customWidth="1"/>
    <col min="2834" max="2834" width="20.42578125" style="45" customWidth="1"/>
    <col min="2835" max="2835" width="51.7109375" style="45" customWidth="1"/>
    <col min="2836" max="2839" width="9.140625" style="45"/>
    <col min="2840" max="2840" width="0" style="45" hidden="1" customWidth="1"/>
    <col min="2841" max="3072" width="9.140625" style="45"/>
    <col min="3073" max="3073" width="45.85546875" style="45" customWidth="1"/>
    <col min="3074" max="3074" width="13" style="45" customWidth="1"/>
    <col min="3075" max="3075" width="9.85546875" style="45" customWidth="1"/>
    <col min="3076" max="3076" width="61.7109375" style="45" customWidth="1"/>
    <col min="3077" max="3077" width="85.85546875" style="45" customWidth="1"/>
    <col min="3078" max="3078" width="71.140625" style="45" customWidth="1"/>
    <col min="3079" max="3079" width="59.140625" style="45" customWidth="1"/>
    <col min="3080" max="3080" width="71.140625" style="45" customWidth="1"/>
    <col min="3081" max="3082" width="59.140625" style="45" customWidth="1"/>
    <col min="3083" max="3083" width="32.85546875" style="45" customWidth="1"/>
    <col min="3084" max="3084" width="38.28515625" style="45" customWidth="1"/>
    <col min="3085" max="3085" width="45.28515625" style="45" customWidth="1"/>
    <col min="3086" max="3086" width="36.140625" style="45" customWidth="1"/>
    <col min="3087" max="3087" width="28.28515625" style="45" customWidth="1"/>
    <col min="3088" max="3088" width="33.140625" style="45" customWidth="1"/>
    <col min="3089" max="3089" width="33.42578125" style="45" customWidth="1"/>
    <col min="3090" max="3090" width="20.42578125" style="45" customWidth="1"/>
    <col min="3091" max="3091" width="51.7109375" style="45" customWidth="1"/>
    <col min="3092" max="3095" width="9.140625" style="45"/>
    <col min="3096" max="3096" width="0" style="45" hidden="1" customWidth="1"/>
    <col min="3097" max="3328" width="9.140625" style="45"/>
    <col min="3329" max="3329" width="45.85546875" style="45" customWidth="1"/>
    <col min="3330" max="3330" width="13" style="45" customWidth="1"/>
    <col min="3331" max="3331" width="9.85546875" style="45" customWidth="1"/>
    <col min="3332" max="3332" width="61.7109375" style="45" customWidth="1"/>
    <col min="3333" max="3333" width="85.85546875" style="45" customWidth="1"/>
    <col min="3334" max="3334" width="71.140625" style="45" customWidth="1"/>
    <col min="3335" max="3335" width="59.140625" style="45" customWidth="1"/>
    <col min="3336" max="3336" width="71.140625" style="45" customWidth="1"/>
    <col min="3337" max="3338" width="59.140625" style="45" customWidth="1"/>
    <col min="3339" max="3339" width="32.85546875" style="45" customWidth="1"/>
    <col min="3340" max="3340" width="38.28515625" style="45" customWidth="1"/>
    <col min="3341" max="3341" width="45.28515625" style="45" customWidth="1"/>
    <col min="3342" max="3342" width="36.140625" style="45" customWidth="1"/>
    <col min="3343" max="3343" width="28.28515625" style="45" customWidth="1"/>
    <col min="3344" max="3344" width="33.140625" style="45" customWidth="1"/>
    <col min="3345" max="3345" width="33.42578125" style="45" customWidth="1"/>
    <col min="3346" max="3346" width="20.42578125" style="45" customWidth="1"/>
    <col min="3347" max="3347" width="51.7109375" style="45" customWidth="1"/>
    <col min="3348" max="3351" width="9.140625" style="45"/>
    <col min="3352" max="3352" width="0" style="45" hidden="1" customWidth="1"/>
    <col min="3353" max="3584" width="9.140625" style="45"/>
    <col min="3585" max="3585" width="45.85546875" style="45" customWidth="1"/>
    <col min="3586" max="3586" width="13" style="45" customWidth="1"/>
    <col min="3587" max="3587" width="9.85546875" style="45" customWidth="1"/>
    <col min="3588" max="3588" width="61.7109375" style="45" customWidth="1"/>
    <col min="3589" max="3589" width="85.85546875" style="45" customWidth="1"/>
    <col min="3590" max="3590" width="71.140625" style="45" customWidth="1"/>
    <col min="3591" max="3591" width="59.140625" style="45" customWidth="1"/>
    <col min="3592" max="3592" width="71.140625" style="45" customWidth="1"/>
    <col min="3593" max="3594" width="59.140625" style="45" customWidth="1"/>
    <col min="3595" max="3595" width="32.85546875" style="45" customWidth="1"/>
    <col min="3596" max="3596" width="38.28515625" style="45" customWidth="1"/>
    <col min="3597" max="3597" width="45.28515625" style="45" customWidth="1"/>
    <col min="3598" max="3598" width="36.140625" style="45" customWidth="1"/>
    <col min="3599" max="3599" width="28.28515625" style="45" customWidth="1"/>
    <col min="3600" max="3600" width="33.140625" style="45" customWidth="1"/>
    <col min="3601" max="3601" width="33.42578125" style="45" customWidth="1"/>
    <col min="3602" max="3602" width="20.42578125" style="45" customWidth="1"/>
    <col min="3603" max="3603" width="51.7109375" style="45" customWidth="1"/>
    <col min="3604" max="3607" width="9.140625" style="45"/>
    <col min="3608" max="3608" width="0" style="45" hidden="1" customWidth="1"/>
    <col min="3609" max="3840" width="9.140625" style="45"/>
    <col min="3841" max="3841" width="45.85546875" style="45" customWidth="1"/>
    <col min="3842" max="3842" width="13" style="45" customWidth="1"/>
    <col min="3843" max="3843" width="9.85546875" style="45" customWidth="1"/>
    <col min="3844" max="3844" width="61.7109375" style="45" customWidth="1"/>
    <col min="3845" max="3845" width="85.85546875" style="45" customWidth="1"/>
    <col min="3846" max="3846" width="71.140625" style="45" customWidth="1"/>
    <col min="3847" max="3847" width="59.140625" style="45" customWidth="1"/>
    <col min="3848" max="3848" width="71.140625" style="45" customWidth="1"/>
    <col min="3849" max="3850" width="59.140625" style="45" customWidth="1"/>
    <col min="3851" max="3851" width="32.85546875" style="45" customWidth="1"/>
    <col min="3852" max="3852" width="38.28515625" style="45" customWidth="1"/>
    <col min="3853" max="3853" width="45.28515625" style="45" customWidth="1"/>
    <col min="3854" max="3854" width="36.140625" style="45" customWidth="1"/>
    <col min="3855" max="3855" width="28.28515625" style="45" customWidth="1"/>
    <col min="3856" max="3856" width="33.140625" style="45" customWidth="1"/>
    <col min="3857" max="3857" width="33.42578125" style="45" customWidth="1"/>
    <col min="3858" max="3858" width="20.42578125" style="45" customWidth="1"/>
    <col min="3859" max="3859" width="51.7109375" style="45" customWidth="1"/>
    <col min="3860" max="3863" width="9.140625" style="45"/>
    <col min="3864" max="3864" width="0" style="45" hidden="1" customWidth="1"/>
    <col min="3865" max="4096" width="9.140625" style="45"/>
    <col min="4097" max="4097" width="45.85546875" style="45" customWidth="1"/>
    <col min="4098" max="4098" width="13" style="45" customWidth="1"/>
    <col min="4099" max="4099" width="9.85546875" style="45" customWidth="1"/>
    <col min="4100" max="4100" width="61.7109375" style="45" customWidth="1"/>
    <col min="4101" max="4101" width="85.85546875" style="45" customWidth="1"/>
    <col min="4102" max="4102" width="71.140625" style="45" customWidth="1"/>
    <col min="4103" max="4103" width="59.140625" style="45" customWidth="1"/>
    <col min="4104" max="4104" width="71.140625" style="45" customWidth="1"/>
    <col min="4105" max="4106" width="59.140625" style="45" customWidth="1"/>
    <col min="4107" max="4107" width="32.85546875" style="45" customWidth="1"/>
    <col min="4108" max="4108" width="38.28515625" style="45" customWidth="1"/>
    <col min="4109" max="4109" width="45.28515625" style="45" customWidth="1"/>
    <col min="4110" max="4110" width="36.140625" style="45" customWidth="1"/>
    <col min="4111" max="4111" width="28.28515625" style="45" customWidth="1"/>
    <col min="4112" max="4112" width="33.140625" style="45" customWidth="1"/>
    <col min="4113" max="4113" width="33.42578125" style="45" customWidth="1"/>
    <col min="4114" max="4114" width="20.42578125" style="45" customWidth="1"/>
    <col min="4115" max="4115" width="51.7109375" style="45" customWidth="1"/>
    <col min="4116" max="4119" width="9.140625" style="45"/>
    <col min="4120" max="4120" width="0" style="45" hidden="1" customWidth="1"/>
    <col min="4121" max="4352" width="9.140625" style="45"/>
    <col min="4353" max="4353" width="45.85546875" style="45" customWidth="1"/>
    <col min="4354" max="4354" width="13" style="45" customWidth="1"/>
    <col min="4355" max="4355" width="9.85546875" style="45" customWidth="1"/>
    <col min="4356" max="4356" width="61.7109375" style="45" customWidth="1"/>
    <col min="4357" max="4357" width="85.85546875" style="45" customWidth="1"/>
    <col min="4358" max="4358" width="71.140625" style="45" customWidth="1"/>
    <col min="4359" max="4359" width="59.140625" style="45" customWidth="1"/>
    <col min="4360" max="4360" width="71.140625" style="45" customWidth="1"/>
    <col min="4361" max="4362" width="59.140625" style="45" customWidth="1"/>
    <col min="4363" max="4363" width="32.85546875" style="45" customWidth="1"/>
    <col min="4364" max="4364" width="38.28515625" style="45" customWidth="1"/>
    <col min="4365" max="4365" width="45.28515625" style="45" customWidth="1"/>
    <col min="4366" max="4366" width="36.140625" style="45" customWidth="1"/>
    <col min="4367" max="4367" width="28.28515625" style="45" customWidth="1"/>
    <col min="4368" max="4368" width="33.140625" style="45" customWidth="1"/>
    <col min="4369" max="4369" width="33.42578125" style="45" customWidth="1"/>
    <col min="4370" max="4370" width="20.42578125" style="45" customWidth="1"/>
    <col min="4371" max="4371" width="51.7109375" style="45" customWidth="1"/>
    <col min="4372" max="4375" width="9.140625" style="45"/>
    <col min="4376" max="4376" width="0" style="45" hidden="1" customWidth="1"/>
    <col min="4377" max="4608" width="9.140625" style="45"/>
    <col min="4609" max="4609" width="45.85546875" style="45" customWidth="1"/>
    <col min="4610" max="4610" width="13" style="45" customWidth="1"/>
    <col min="4611" max="4611" width="9.85546875" style="45" customWidth="1"/>
    <col min="4612" max="4612" width="61.7109375" style="45" customWidth="1"/>
    <col min="4613" max="4613" width="85.85546875" style="45" customWidth="1"/>
    <col min="4614" max="4614" width="71.140625" style="45" customWidth="1"/>
    <col min="4615" max="4615" width="59.140625" style="45" customWidth="1"/>
    <col min="4616" max="4616" width="71.140625" style="45" customWidth="1"/>
    <col min="4617" max="4618" width="59.140625" style="45" customWidth="1"/>
    <col min="4619" max="4619" width="32.85546875" style="45" customWidth="1"/>
    <col min="4620" max="4620" width="38.28515625" style="45" customWidth="1"/>
    <col min="4621" max="4621" width="45.28515625" style="45" customWidth="1"/>
    <col min="4622" max="4622" width="36.140625" style="45" customWidth="1"/>
    <col min="4623" max="4623" width="28.28515625" style="45" customWidth="1"/>
    <col min="4624" max="4624" width="33.140625" style="45" customWidth="1"/>
    <col min="4625" max="4625" width="33.42578125" style="45" customWidth="1"/>
    <col min="4626" max="4626" width="20.42578125" style="45" customWidth="1"/>
    <col min="4627" max="4627" width="51.7109375" style="45" customWidth="1"/>
    <col min="4628" max="4631" width="9.140625" style="45"/>
    <col min="4632" max="4632" width="0" style="45" hidden="1" customWidth="1"/>
    <col min="4633" max="4864" width="9.140625" style="45"/>
    <col min="4865" max="4865" width="45.85546875" style="45" customWidth="1"/>
    <col min="4866" max="4866" width="13" style="45" customWidth="1"/>
    <col min="4867" max="4867" width="9.85546875" style="45" customWidth="1"/>
    <col min="4868" max="4868" width="61.7109375" style="45" customWidth="1"/>
    <col min="4869" max="4869" width="85.85546875" style="45" customWidth="1"/>
    <col min="4870" max="4870" width="71.140625" style="45" customWidth="1"/>
    <col min="4871" max="4871" width="59.140625" style="45" customWidth="1"/>
    <col min="4872" max="4872" width="71.140625" style="45" customWidth="1"/>
    <col min="4873" max="4874" width="59.140625" style="45" customWidth="1"/>
    <col min="4875" max="4875" width="32.85546875" style="45" customWidth="1"/>
    <col min="4876" max="4876" width="38.28515625" style="45" customWidth="1"/>
    <col min="4877" max="4877" width="45.28515625" style="45" customWidth="1"/>
    <col min="4878" max="4878" width="36.140625" style="45" customWidth="1"/>
    <col min="4879" max="4879" width="28.28515625" style="45" customWidth="1"/>
    <col min="4880" max="4880" width="33.140625" style="45" customWidth="1"/>
    <col min="4881" max="4881" width="33.42578125" style="45" customWidth="1"/>
    <col min="4882" max="4882" width="20.42578125" style="45" customWidth="1"/>
    <col min="4883" max="4883" width="51.7109375" style="45" customWidth="1"/>
    <col min="4884" max="4887" width="9.140625" style="45"/>
    <col min="4888" max="4888" width="0" style="45" hidden="1" customWidth="1"/>
    <col min="4889" max="5120" width="9.140625" style="45"/>
    <col min="5121" max="5121" width="45.85546875" style="45" customWidth="1"/>
    <col min="5122" max="5122" width="13" style="45" customWidth="1"/>
    <col min="5123" max="5123" width="9.85546875" style="45" customWidth="1"/>
    <col min="5124" max="5124" width="61.7109375" style="45" customWidth="1"/>
    <col min="5125" max="5125" width="85.85546875" style="45" customWidth="1"/>
    <col min="5126" max="5126" width="71.140625" style="45" customWidth="1"/>
    <col min="5127" max="5127" width="59.140625" style="45" customWidth="1"/>
    <col min="5128" max="5128" width="71.140625" style="45" customWidth="1"/>
    <col min="5129" max="5130" width="59.140625" style="45" customWidth="1"/>
    <col min="5131" max="5131" width="32.85546875" style="45" customWidth="1"/>
    <col min="5132" max="5132" width="38.28515625" style="45" customWidth="1"/>
    <col min="5133" max="5133" width="45.28515625" style="45" customWidth="1"/>
    <col min="5134" max="5134" width="36.140625" style="45" customWidth="1"/>
    <col min="5135" max="5135" width="28.28515625" style="45" customWidth="1"/>
    <col min="5136" max="5136" width="33.140625" style="45" customWidth="1"/>
    <col min="5137" max="5137" width="33.42578125" style="45" customWidth="1"/>
    <col min="5138" max="5138" width="20.42578125" style="45" customWidth="1"/>
    <col min="5139" max="5139" width="51.7109375" style="45" customWidth="1"/>
    <col min="5140" max="5143" width="9.140625" style="45"/>
    <col min="5144" max="5144" width="0" style="45" hidden="1" customWidth="1"/>
    <col min="5145" max="5376" width="9.140625" style="45"/>
    <col min="5377" max="5377" width="45.85546875" style="45" customWidth="1"/>
    <col min="5378" max="5378" width="13" style="45" customWidth="1"/>
    <col min="5379" max="5379" width="9.85546875" style="45" customWidth="1"/>
    <col min="5380" max="5380" width="61.7109375" style="45" customWidth="1"/>
    <col min="5381" max="5381" width="85.85546875" style="45" customWidth="1"/>
    <col min="5382" max="5382" width="71.140625" style="45" customWidth="1"/>
    <col min="5383" max="5383" width="59.140625" style="45" customWidth="1"/>
    <col min="5384" max="5384" width="71.140625" style="45" customWidth="1"/>
    <col min="5385" max="5386" width="59.140625" style="45" customWidth="1"/>
    <col min="5387" max="5387" width="32.85546875" style="45" customWidth="1"/>
    <col min="5388" max="5388" width="38.28515625" style="45" customWidth="1"/>
    <col min="5389" max="5389" width="45.28515625" style="45" customWidth="1"/>
    <col min="5390" max="5390" width="36.140625" style="45" customWidth="1"/>
    <col min="5391" max="5391" width="28.28515625" style="45" customWidth="1"/>
    <col min="5392" max="5392" width="33.140625" style="45" customWidth="1"/>
    <col min="5393" max="5393" width="33.42578125" style="45" customWidth="1"/>
    <col min="5394" max="5394" width="20.42578125" style="45" customWidth="1"/>
    <col min="5395" max="5395" width="51.7109375" style="45" customWidth="1"/>
    <col min="5396" max="5399" width="9.140625" style="45"/>
    <col min="5400" max="5400" width="0" style="45" hidden="1" customWidth="1"/>
    <col min="5401" max="5632" width="9.140625" style="45"/>
    <col min="5633" max="5633" width="45.85546875" style="45" customWidth="1"/>
    <col min="5634" max="5634" width="13" style="45" customWidth="1"/>
    <col min="5635" max="5635" width="9.85546875" style="45" customWidth="1"/>
    <col min="5636" max="5636" width="61.7109375" style="45" customWidth="1"/>
    <col min="5637" max="5637" width="85.85546875" style="45" customWidth="1"/>
    <col min="5638" max="5638" width="71.140625" style="45" customWidth="1"/>
    <col min="5639" max="5639" width="59.140625" style="45" customWidth="1"/>
    <col min="5640" max="5640" width="71.140625" style="45" customWidth="1"/>
    <col min="5641" max="5642" width="59.140625" style="45" customWidth="1"/>
    <col min="5643" max="5643" width="32.85546875" style="45" customWidth="1"/>
    <col min="5644" max="5644" width="38.28515625" style="45" customWidth="1"/>
    <col min="5645" max="5645" width="45.28515625" style="45" customWidth="1"/>
    <col min="5646" max="5646" width="36.140625" style="45" customWidth="1"/>
    <col min="5647" max="5647" width="28.28515625" style="45" customWidth="1"/>
    <col min="5648" max="5648" width="33.140625" style="45" customWidth="1"/>
    <col min="5649" max="5649" width="33.42578125" style="45" customWidth="1"/>
    <col min="5650" max="5650" width="20.42578125" style="45" customWidth="1"/>
    <col min="5651" max="5651" width="51.7109375" style="45" customWidth="1"/>
    <col min="5652" max="5655" width="9.140625" style="45"/>
    <col min="5656" max="5656" width="0" style="45" hidden="1" customWidth="1"/>
    <col min="5657" max="5888" width="9.140625" style="45"/>
    <col min="5889" max="5889" width="45.85546875" style="45" customWidth="1"/>
    <col min="5890" max="5890" width="13" style="45" customWidth="1"/>
    <col min="5891" max="5891" width="9.85546875" style="45" customWidth="1"/>
    <col min="5892" max="5892" width="61.7109375" style="45" customWidth="1"/>
    <col min="5893" max="5893" width="85.85546875" style="45" customWidth="1"/>
    <col min="5894" max="5894" width="71.140625" style="45" customWidth="1"/>
    <col min="5895" max="5895" width="59.140625" style="45" customWidth="1"/>
    <col min="5896" max="5896" width="71.140625" style="45" customWidth="1"/>
    <col min="5897" max="5898" width="59.140625" style="45" customWidth="1"/>
    <col min="5899" max="5899" width="32.85546875" style="45" customWidth="1"/>
    <col min="5900" max="5900" width="38.28515625" style="45" customWidth="1"/>
    <col min="5901" max="5901" width="45.28515625" style="45" customWidth="1"/>
    <col min="5902" max="5902" width="36.140625" style="45" customWidth="1"/>
    <col min="5903" max="5903" width="28.28515625" style="45" customWidth="1"/>
    <col min="5904" max="5904" width="33.140625" style="45" customWidth="1"/>
    <col min="5905" max="5905" width="33.42578125" style="45" customWidth="1"/>
    <col min="5906" max="5906" width="20.42578125" style="45" customWidth="1"/>
    <col min="5907" max="5907" width="51.7109375" style="45" customWidth="1"/>
    <col min="5908" max="5911" width="9.140625" style="45"/>
    <col min="5912" max="5912" width="0" style="45" hidden="1" customWidth="1"/>
    <col min="5913" max="6144" width="9.140625" style="45"/>
    <col min="6145" max="6145" width="45.85546875" style="45" customWidth="1"/>
    <col min="6146" max="6146" width="13" style="45" customWidth="1"/>
    <col min="6147" max="6147" width="9.85546875" style="45" customWidth="1"/>
    <col min="6148" max="6148" width="61.7109375" style="45" customWidth="1"/>
    <col min="6149" max="6149" width="85.85546875" style="45" customWidth="1"/>
    <col min="6150" max="6150" width="71.140625" style="45" customWidth="1"/>
    <col min="6151" max="6151" width="59.140625" style="45" customWidth="1"/>
    <col min="6152" max="6152" width="71.140625" style="45" customWidth="1"/>
    <col min="6153" max="6154" width="59.140625" style="45" customWidth="1"/>
    <col min="6155" max="6155" width="32.85546875" style="45" customWidth="1"/>
    <col min="6156" max="6156" width="38.28515625" style="45" customWidth="1"/>
    <col min="6157" max="6157" width="45.28515625" style="45" customWidth="1"/>
    <col min="6158" max="6158" width="36.140625" style="45" customWidth="1"/>
    <col min="6159" max="6159" width="28.28515625" style="45" customWidth="1"/>
    <col min="6160" max="6160" width="33.140625" style="45" customWidth="1"/>
    <col min="6161" max="6161" width="33.42578125" style="45" customWidth="1"/>
    <col min="6162" max="6162" width="20.42578125" style="45" customWidth="1"/>
    <col min="6163" max="6163" width="51.7109375" style="45" customWidth="1"/>
    <col min="6164" max="6167" width="9.140625" style="45"/>
    <col min="6168" max="6168" width="0" style="45" hidden="1" customWidth="1"/>
    <col min="6169" max="6400" width="9.140625" style="45"/>
    <col min="6401" max="6401" width="45.85546875" style="45" customWidth="1"/>
    <col min="6402" max="6402" width="13" style="45" customWidth="1"/>
    <col min="6403" max="6403" width="9.85546875" style="45" customWidth="1"/>
    <col min="6404" max="6404" width="61.7109375" style="45" customWidth="1"/>
    <col min="6405" max="6405" width="85.85546875" style="45" customWidth="1"/>
    <col min="6406" max="6406" width="71.140625" style="45" customWidth="1"/>
    <col min="6407" max="6407" width="59.140625" style="45" customWidth="1"/>
    <col min="6408" max="6408" width="71.140625" style="45" customWidth="1"/>
    <col min="6409" max="6410" width="59.140625" style="45" customWidth="1"/>
    <col min="6411" max="6411" width="32.85546875" style="45" customWidth="1"/>
    <col min="6412" max="6412" width="38.28515625" style="45" customWidth="1"/>
    <col min="6413" max="6413" width="45.28515625" style="45" customWidth="1"/>
    <col min="6414" max="6414" width="36.140625" style="45" customWidth="1"/>
    <col min="6415" max="6415" width="28.28515625" style="45" customWidth="1"/>
    <col min="6416" max="6416" width="33.140625" style="45" customWidth="1"/>
    <col min="6417" max="6417" width="33.42578125" style="45" customWidth="1"/>
    <col min="6418" max="6418" width="20.42578125" style="45" customWidth="1"/>
    <col min="6419" max="6419" width="51.7109375" style="45" customWidth="1"/>
    <col min="6420" max="6423" width="9.140625" style="45"/>
    <col min="6424" max="6424" width="0" style="45" hidden="1" customWidth="1"/>
    <col min="6425" max="6656" width="9.140625" style="45"/>
    <col min="6657" max="6657" width="45.85546875" style="45" customWidth="1"/>
    <col min="6658" max="6658" width="13" style="45" customWidth="1"/>
    <col min="6659" max="6659" width="9.85546875" style="45" customWidth="1"/>
    <col min="6660" max="6660" width="61.7109375" style="45" customWidth="1"/>
    <col min="6661" max="6661" width="85.85546875" style="45" customWidth="1"/>
    <col min="6662" max="6662" width="71.140625" style="45" customWidth="1"/>
    <col min="6663" max="6663" width="59.140625" style="45" customWidth="1"/>
    <col min="6664" max="6664" width="71.140625" style="45" customWidth="1"/>
    <col min="6665" max="6666" width="59.140625" style="45" customWidth="1"/>
    <col min="6667" max="6667" width="32.85546875" style="45" customWidth="1"/>
    <col min="6668" max="6668" width="38.28515625" style="45" customWidth="1"/>
    <col min="6669" max="6669" width="45.28515625" style="45" customWidth="1"/>
    <col min="6670" max="6670" width="36.140625" style="45" customWidth="1"/>
    <col min="6671" max="6671" width="28.28515625" style="45" customWidth="1"/>
    <col min="6672" max="6672" width="33.140625" style="45" customWidth="1"/>
    <col min="6673" max="6673" width="33.42578125" style="45" customWidth="1"/>
    <col min="6674" max="6674" width="20.42578125" style="45" customWidth="1"/>
    <col min="6675" max="6675" width="51.7109375" style="45" customWidth="1"/>
    <col min="6676" max="6679" width="9.140625" style="45"/>
    <col min="6680" max="6680" width="0" style="45" hidden="1" customWidth="1"/>
    <col min="6681" max="6912" width="9.140625" style="45"/>
    <col min="6913" max="6913" width="45.85546875" style="45" customWidth="1"/>
    <col min="6914" max="6914" width="13" style="45" customWidth="1"/>
    <col min="6915" max="6915" width="9.85546875" style="45" customWidth="1"/>
    <col min="6916" max="6916" width="61.7109375" style="45" customWidth="1"/>
    <col min="6917" max="6917" width="85.85546875" style="45" customWidth="1"/>
    <col min="6918" max="6918" width="71.140625" style="45" customWidth="1"/>
    <col min="6919" max="6919" width="59.140625" style="45" customWidth="1"/>
    <col min="6920" max="6920" width="71.140625" style="45" customWidth="1"/>
    <col min="6921" max="6922" width="59.140625" style="45" customWidth="1"/>
    <col min="6923" max="6923" width="32.85546875" style="45" customWidth="1"/>
    <col min="6924" max="6924" width="38.28515625" style="45" customWidth="1"/>
    <col min="6925" max="6925" width="45.28515625" style="45" customWidth="1"/>
    <col min="6926" max="6926" width="36.140625" style="45" customWidth="1"/>
    <col min="6927" max="6927" width="28.28515625" style="45" customWidth="1"/>
    <col min="6928" max="6928" width="33.140625" style="45" customWidth="1"/>
    <col min="6929" max="6929" width="33.42578125" style="45" customWidth="1"/>
    <col min="6930" max="6930" width="20.42578125" style="45" customWidth="1"/>
    <col min="6931" max="6931" width="51.7109375" style="45" customWidth="1"/>
    <col min="6932" max="6935" width="9.140625" style="45"/>
    <col min="6936" max="6936" width="0" style="45" hidden="1" customWidth="1"/>
    <col min="6937" max="7168" width="9.140625" style="45"/>
    <col min="7169" max="7169" width="45.85546875" style="45" customWidth="1"/>
    <col min="7170" max="7170" width="13" style="45" customWidth="1"/>
    <col min="7171" max="7171" width="9.85546875" style="45" customWidth="1"/>
    <col min="7172" max="7172" width="61.7109375" style="45" customWidth="1"/>
    <col min="7173" max="7173" width="85.85546875" style="45" customWidth="1"/>
    <col min="7174" max="7174" width="71.140625" style="45" customWidth="1"/>
    <col min="7175" max="7175" width="59.140625" style="45" customWidth="1"/>
    <col min="7176" max="7176" width="71.140625" style="45" customWidth="1"/>
    <col min="7177" max="7178" width="59.140625" style="45" customWidth="1"/>
    <col min="7179" max="7179" width="32.85546875" style="45" customWidth="1"/>
    <col min="7180" max="7180" width="38.28515625" style="45" customWidth="1"/>
    <col min="7181" max="7181" width="45.28515625" style="45" customWidth="1"/>
    <col min="7182" max="7182" width="36.140625" style="45" customWidth="1"/>
    <col min="7183" max="7183" width="28.28515625" style="45" customWidth="1"/>
    <col min="7184" max="7184" width="33.140625" style="45" customWidth="1"/>
    <col min="7185" max="7185" width="33.42578125" style="45" customWidth="1"/>
    <col min="7186" max="7186" width="20.42578125" style="45" customWidth="1"/>
    <col min="7187" max="7187" width="51.7109375" style="45" customWidth="1"/>
    <col min="7188" max="7191" width="9.140625" style="45"/>
    <col min="7192" max="7192" width="0" style="45" hidden="1" customWidth="1"/>
    <col min="7193" max="7424" width="9.140625" style="45"/>
    <col min="7425" max="7425" width="45.85546875" style="45" customWidth="1"/>
    <col min="7426" max="7426" width="13" style="45" customWidth="1"/>
    <col min="7427" max="7427" width="9.85546875" style="45" customWidth="1"/>
    <col min="7428" max="7428" width="61.7109375" style="45" customWidth="1"/>
    <col min="7429" max="7429" width="85.85546875" style="45" customWidth="1"/>
    <col min="7430" max="7430" width="71.140625" style="45" customWidth="1"/>
    <col min="7431" max="7431" width="59.140625" style="45" customWidth="1"/>
    <col min="7432" max="7432" width="71.140625" style="45" customWidth="1"/>
    <col min="7433" max="7434" width="59.140625" style="45" customWidth="1"/>
    <col min="7435" max="7435" width="32.85546875" style="45" customWidth="1"/>
    <col min="7436" max="7436" width="38.28515625" style="45" customWidth="1"/>
    <col min="7437" max="7437" width="45.28515625" style="45" customWidth="1"/>
    <col min="7438" max="7438" width="36.140625" style="45" customWidth="1"/>
    <col min="7439" max="7439" width="28.28515625" style="45" customWidth="1"/>
    <col min="7440" max="7440" width="33.140625" style="45" customWidth="1"/>
    <col min="7441" max="7441" width="33.42578125" style="45" customWidth="1"/>
    <col min="7442" max="7442" width="20.42578125" style="45" customWidth="1"/>
    <col min="7443" max="7443" width="51.7109375" style="45" customWidth="1"/>
    <col min="7444" max="7447" width="9.140625" style="45"/>
    <col min="7448" max="7448" width="0" style="45" hidden="1" customWidth="1"/>
    <col min="7449" max="7680" width="9.140625" style="45"/>
    <col min="7681" max="7681" width="45.85546875" style="45" customWidth="1"/>
    <col min="7682" max="7682" width="13" style="45" customWidth="1"/>
    <col min="7683" max="7683" width="9.85546875" style="45" customWidth="1"/>
    <col min="7684" max="7684" width="61.7109375" style="45" customWidth="1"/>
    <col min="7685" max="7685" width="85.85546875" style="45" customWidth="1"/>
    <col min="7686" max="7686" width="71.140625" style="45" customWidth="1"/>
    <col min="7687" max="7687" width="59.140625" style="45" customWidth="1"/>
    <col min="7688" max="7688" width="71.140625" style="45" customWidth="1"/>
    <col min="7689" max="7690" width="59.140625" style="45" customWidth="1"/>
    <col min="7691" max="7691" width="32.85546875" style="45" customWidth="1"/>
    <col min="7692" max="7692" width="38.28515625" style="45" customWidth="1"/>
    <col min="7693" max="7693" width="45.28515625" style="45" customWidth="1"/>
    <col min="7694" max="7694" width="36.140625" style="45" customWidth="1"/>
    <col min="7695" max="7695" width="28.28515625" style="45" customWidth="1"/>
    <col min="7696" max="7696" width="33.140625" style="45" customWidth="1"/>
    <col min="7697" max="7697" width="33.42578125" style="45" customWidth="1"/>
    <col min="7698" max="7698" width="20.42578125" style="45" customWidth="1"/>
    <col min="7699" max="7699" width="51.7109375" style="45" customWidth="1"/>
    <col min="7700" max="7703" width="9.140625" style="45"/>
    <col min="7704" max="7704" width="0" style="45" hidden="1" customWidth="1"/>
    <col min="7705" max="7936" width="9.140625" style="45"/>
    <col min="7937" max="7937" width="45.85546875" style="45" customWidth="1"/>
    <col min="7938" max="7938" width="13" style="45" customWidth="1"/>
    <col min="7939" max="7939" width="9.85546875" style="45" customWidth="1"/>
    <col min="7940" max="7940" width="61.7109375" style="45" customWidth="1"/>
    <col min="7941" max="7941" width="85.85546875" style="45" customWidth="1"/>
    <col min="7942" max="7942" width="71.140625" style="45" customWidth="1"/>
    <col min="7943" max="7943" width="59.140625" style="45" customWidth="1"/>
    <col min="7944" max="7944" width="71.140625" style="45" customWidth="1"/>
    <col min="7945" max="7946" width="59.140625" style="45" customWidth="1"/>
    <col min="7947" max="7947" width="32.85546875" style="45" customWidth="1"/>
    <col min="7948" max="7948" width="38.28515625" style="45" customWidth="1"/>
    <col min="7949" max="7949" width="45.28515625" style="45" customWidth="1"/>
    <col min="7950" max="7950" width="36.140625" style="45" customWidth="1"/>
    <col min="7951" max="7951" width="28.28515625" style="45" customWidth="1"/>
    <col min="7952" max="7952" width="33.140625" style="45" customWidth="1"/>
    <col min="7953" max="7953" width="33.42578125" style="45" customWidth="1"/>
    <col min="7954" max="7954" width="20.42578125" style="45" customWidth="1"/>
    <col min="7955" max="7955" width="51.7109375" style="45" customWidth="1"/>
    <col min="7956" max="7959" width="9.140625" style="45"/>
    <col min="7960" max="7960" width="0" style="45" hidden="1" customWidth="1"/>
    <col min="7961" max="8192" width="9.140625" style="45"/>
    <col min="8193" max="8193" width="45.85546875" style="45" customWidth="1"/>
    <col min="8194" max="8194" width="13" style="45" customWidth="1"/>
    <col min="8195" max="8195" width="9.85546875" style="45" customWidth="1"/>
    <col min="8196" max="8196" width="61.7109375" style="45" customWidth="1"/>
    <col min="8197" max="8197" width="85.85546875" style="45" customWidth="1"/>
    <col min="8198" max="8198" width="71.140625" style="45" customWidth="1"/>
    <col min="8199" max="8199" width="59.140625" style="45" customWidth="1"/>
    <col min="8200" max="8200" width="71.140625" style="45" customWidth="1"/>
    <col min="8201" max="8202" width="59.140625" style="45" customWidth="1"/>
    <col min="8203" max="8203" width="32.85546875" style="45" customWidth="1"/>
    <col min="8204" max="8204" width="38.28515625" style="45" customWidth="1"/>
    <col min="8205" max="8205" width="45.28515625" style="45" customWidth="1"/>
    <col min="8206" max="8206" width="36.140625" style="45" customWidth="1"/>
    <col min="8207" max="8207" width="28.28515625" style="45" customWidth="1"/>
    <col min="8208" max="8208" width="33.140625" style="45" customWidth="1"/>
    <col min="8209" max="8209" width="33.42578125" style="45" customWidth="1"/>
    <col min="8210" max="8210" width="20.42578125" style="45" customWidth="1"/>
    <col min="8211" max="8211" width="51.7109375" style="45" customWidth="1"/>
    <col min="8212" max="8215" width="9.140625" style="45"/>
    <col min="8216" max="8216" width="0" style="45" hidden="1" customWidth="1"/>
    <col min="8217" max="8448" width="9.140625" style="45"/>
    <col min="8449" max="8449" width="45.85546875" style="45" customWidth="1"/>
    <col min="8450" max="8450" width="13" style="45" customWidth="1"/>
    <col min="8451" max="8451" width="9.85546875" style="45" customWidth="1"/>
    <col min="8452" max="8452" width="61.7109375" style="45" customWidth="1"/>
    <col min="8453" max="8453" width="85.85546875" style="45" customWidth="1"/>
    <col min="8454" max="8454" width="71.140625" style="45" customWidth="1"/>
    <col min="8455" max="8455" width="59.140625" style="45" customWidth="1"/>
    <col min="8456" max="8456" width="71.140625" style="45" customWidth="1"/>
    <col min="8457" max="8458" width="59.140625" style="45" customWidth="1"/>
    <col min="8459" max="8459" width="32.85546875" style="45" customWidth="1"/>
    <col min="8460" max="8460" width="38.28515625" style="45" customWidth="1"/>
    <col min="8461" max="8461" width="45.28515625" style="45" customWidth="1"/>
    <col min="8462" max="8462" width="36.140625" style="45" customWidth="1"/>
    <col min="8463" max="8463" width="28.28515625" style="45" customWidth="1"/>
    <col min="8464" max="8464" width="33.140625" style="45" customWidth="1"/>
    <col min="8465" max="8465" width="33.42578125" style="45" customWidth="1"/>
    <col min="8466" max="8466" width="20.42578125" style="45" customWidth="1"/>
    <col min="8467" max="8467" width="51.7109375" style="45" customWidth="1"/>
    <col min="8468" max="8471" width="9.140625" style="45"/>
    <col min="8472" max="8472" width="0" style="45" hidden="1" customWidth="1"/>
    <col min="8473" max="8704" width="9.140625" style="45"/>
    <col min="8705" max="8705" width="45.85546875" style="45" customWidth="1"/>
    <col min="8706" max="8706" width="13" style="45" customWidth="1"/>
    <col min="8707" max="8707" width="9.85546875" style="45" customWidth="1"/>
    <col min="8708" max="8708" width="61.7109375" style="45" customWidth="1"/>
    <col min="8709" max="8709" width="85.85546875" style="45" customWidth="1"/>
    <col min="8710" max="8710" width="71.140625" style="45" customWidth="1"/>
    <col min="8711" max="8711" width="59.140625" style="45" customWidth="1"/>
    <col min="8712" max="8712" width="71.140625" style="45" customWidth="1"/>
    <col min="8713" max="8714" width="59.140625" style="45" customWidth="1"/>
    <col min="8715" max="8715" width="32.85546875" style="45" customWidth="1"/>
    <col min="8716" max="8716" width="38.28515625" style="45" customWidth="1"/>
    <col min="8717" max="8717" width="45.28515625" style="45" customWidth="1"/>
    <col min="8718" max="8718" width="36.140625" style="45" customWidth="1"/>
    <col min="8719" max="8719" width="28.28515625" style="45" customWidth="1"/>
    <col min="8720" max="8720" width="33.140625" style="45" customWidth="1"/>
    <col min="8721" max="8721" width="33.42578125" style="45" customWidth="1"/>
    <col min="8722" max="8722" width="20.42578125" style="45" customWidth="1"/>
    <col min="8723" max="8723" width="51.7109375" style="45" customWidth="1"/>
    <col min="8724" max="8727" width="9.140625" style="45"/>
    <col min="8728" max="8728" width="0" style="45" hidden="1" customWidth="1"/>
    <col min="8729" max="8960" width="9.140625" style="45"/>
    <col min="8961" max="8961" width="45.85546875" style="45" customWidth="1"/>
    <col min="8962" max="8962" width="13" style="45" customWidth="1"/>
    <col min="8963" max="8963" width="9.85546875" style="45" customWidth="1"/>
    <col min="8964" max="8964" width="61.7109375" style="45" customWidth="1"/>
    <col min="8965" max="8965" width="85.85546875" style="45" customWidth="1"/>
    <col min="8966" max="8966" width="71.140625" style="45" customWidth="1"/>
    <col min="8967" max="8967" width="59.140625" style="45" customWidth="1"/>
    <col min="8968" max="8968" width="71.140625" style="45" customWidth="1"/>
    <col min="8969" max="8970" width="59.140625" style="45" customWidth="1"/>
    <col min="8971" max="8971" width="32.85546875" style="45" customWidth="1"/>
    <col min="8972" max="8972" width="38.28515625" style="45" customWidth="1"/>
    <col min="8973" max="8973" width="45.28515625" style="45" customWidth="1"/>
    <col min="8974" max="8974" width="36.140625" style="45" customWidth="1"/>
    <col min="8975" max="8975" width="28.28515625" style="45" customWidth="1"/>
    <col min="8976" max="8976" width="33.140625" style="45" customWidth="1"/>
    <col min="8977" max="8977" width="33.42578125" style="45" customWidth="1"/>
    <col min="8978" max="8978" width="20.42578125" style="45" customWidth="1"/>
    <col min="8979" max="8979" width="51.7109375" style="45" customWidth="1"/>
    <col min="8980" max="8983" width="9.140625" style="45"/>
    <col min="8984" max="8984" width="0" style="45" hidden="1" customWidth="1"/>
    <col min="8985" max="9216" width="9.140625" style="45"/>
    <col min="9217" max="9217" width="45.85546875" style="45" customWidth="1"/>
    <col min="9218" max="9218" width="13" style="45" customWidth="1"/>
    <col min="9219" max="9219" width="9.85546875" style="45" customWidth="1"/>
    <col min="9220" max="9220" width="61.7109375" style="45" customWidth="1"/>
    <col min="9221" max="9221" width="85.85546875" style="45" customWidth="1"/>
    <col min="9222" max="9222" width="71.140625" style="45" customWidth="1"/>
    <col min="9223" max="9223" width="59.140625" style="45" customWidth="1"/>
    <col min="9224" max="9224" width="71.140625" style="45" customWidth="1"/>
    <col min="9225" max="9226" width="59.140625" style="45" customWidth="1"/>
    <col min="9227" max="9227" width="32.85546875" style="45" customWidth="1"/>
    <col min="9228" max="9228" width="38.28515625" style="45" customWidth="1"/>
    <col min="9229" max="9229" width="45.28515625" style="45" customWidth="1"/>
    <col min="9230" max="9230" width="36.140625" style="45" customWidth="1"/>
    <col min="9231" max="9231" width="28.28515625" style="45" customWidth="1"/>
    <col min="9232" max="9232" width="33.140625" style="45" customWidth="1"/>
    <col min="9233" max="9233" width="33.42578125" style="45" customWidth="1"/>
    <col min="9234" max="9234" width="20.42578125" style="45" customWidth="1"/>
    <col min="9235" max="9235" width="51.7109375" style="45" customWidth="1"/>
    <col min="9236" max="9239" width="9.140625" style="45"/>
    <col min="9240" max="9240" width="0" style="45" hidden="1" customWidth="1"/>
    <col min="9241" max="9472" width="9.140625" style="45"/>
    <col min="9473" max="9473" width="45.85546875" style="45" customWidth="1"/>
    <col min="9474" max="9474" width="13" style="45" customWidth="1"/>
    <col min="9475" max="9475" width="9.85546875" style="45" customWidth="1"/>
    <col min="9476" max="9476" width="61.7109375" style="45" customWidth="1"/>
    <col min="9477" max="9477" width="85.85546875" style="45" customWidth="1"/>
    <col min="9478" max="9478" width="71.140625" style="45" customWidth="1"/>
    <col min="9479" max="9479" width="59.140625" style="45" customWidth="1"/>
    <col min="9480" max="9480" width="71.140625" style="45" customWidth="1"/>
    <col min="9481" max="9482" width="59.140625" style="45" customWidth="1"/>
    <col min="9483" max="9483" width="32.85546875" style="45" customWidth="1"/>
    <col min="9484" max="9484" width="38.28515625" style="45" customWidth="1"/>
    <col min="9485" max="9485" width="45.28515625" style="45" customWidth="1"/>
    <col min="9486" max="9486" width="36.140625" style="45" customWidth="1"/>
    <col min="9487" max="9487" width="28.28515625" style="45" customWidth="1"/>
    <col min="9488" max="9488" width="33.140625" style="45" customWidth="1"/>
    <col min="9489" max="9489" width="33.42578125" style="45" customWidth="1"/>
    <col min="9490" max="9490" width="20.42578125" style="45" customWidth="1"/>
    <col min="9491" max="9491" width="51.7109375" style="45" customWidth="1"/>
    <col min="9492" max="9495" width="9.140625" style="45"/>
    <col min="9496" max="9496" width="0" style="45" hidden="1" customWidth="1"/>
    <col min="9497" max="9728" width="9.140625" style="45"/>
    <col min="9729" max="9729" width="45.85546875" style="45" customWidth="1"/>
    <col min="9730" max="9730" width="13" style="45" customWidth="1"/>
    <col min="9731" max="9731" width="9.85546875" style="45" customWidth="1"/>
    <col min="9732" max="9732" width="61.7109375" style="45" customWidth="1"/>
    <col min="9733" max="9733" width="85.85546875" style="45" customWidth="1"/>
    <col min="9734" max="9734" width="71.140625" style="45" customWidth="1"/>
    <col min="9735" max="9735" width="59.140625" style="45" customWidth="1"/>
    <col min="9736" max="9736" width="71.140625" style="45" customWidth="1"/>
    <col min="9737" max="9738" width="59.140625" style="45" customWidth="1"/>
    <col min="9739" max="9739" width="32.85546875" style="45" customWidth="1"/>
    <col min="9740" max="9740" width="38.28515625" style="45" customWidth="1"/>
    <col min="9741" max="9741" width="45.28515625" style="45" customWidth="1"/>
    <col min="9742" max="9742" width="36.140625" style="45" customWidth="1"/>
    <col min="9743" max="9743" width="28.28515625" style="45" customWidth="1"/>
    <col min="9744" max="9744" width="33.140625" style="45" customWidth="1"/>
    <col min="9745" max="9745" width="33.42578125" style="45" customWidth="1"/>
    <col min="9746" max="9746" width="20.42578125" style="45" customWidth="1"/>
    <col min="9747" max="9747" width="51.7109375" style="45" customWidth="1"/>
    <col min="9748" max="9751" width="9.140625" style="45"/>
    <col min="9752" max="9752" width="0" style="45" hidden="1" customWidth="1"/>
    <col min="9753" max="9984" width="9.140625" style="45"/>
    <col min="9985" max="9985" width="45.85546875" style="45" customWidth="1"/>
    <col min="9986" max="9986" width="13" style="45" customWidth="1"/>
    <col min="9987" max="9987" width="9.85546875" style="45" customWidth="1"/>
    <col min="9988" max="9988" width="61.7109375" style="45" customWidth="1"/>
    <col min="9989" max="9989" width="85.85546875" style="45" customWidth="1"/>
    <col min="9990" max="9990" width="71.140625" style="45" customWidth="1"/>
    <col min="9991" max="9991" width="59.140625" style="45" customWidth="1"/>
    <col min="9992" max="9992" width="71.140625" style="45" customWidth="1"/>
    <col min="9993" max="9994" width="59.140625" style="45" customWidth="1"/>
    <col min="9995" max="9995" width="32.85546875" style="45" customWidth="1"/>
    <col min="9996" max="9996" width="38.28515625" style="45" customWidth="1"/>
    <col min="9997" max="9997" width="45.28515625" style="45" customWidth="1"/>
    <col min="9998" max="9998" width="36.140625" style="45" customWidth="1"/>
    <col min="9999" max="9999" width="28.28515625" style="45" customWidth="1"/>
    <col min="10000" max="10000" width="33.140625" style="45" customWidth="1"/>
    <col min="10001" max="10001" width="33.42578125" style="45" customWidth="1"/>
    <col min="10002" max="10002" width="20.42578125" style="45" customWidth="1"/>
    <col min="10003" max="10003" width="51.7109375" style="45" customWidth="1"/>
    <col min="10004" max="10007" width="9.140625" style="45"/>
    <col min="10008" max="10008" width="0" style="45" hidden="1" customWidth="1"/>
    <col min="10009" max="10240" width="9.140625" style="45"/>
    <col min="10241" max="10241" width="45.85546875" style="45" customWidth="1"/>
    <col min="10242" max="10242" width="13" style="45" customWidth="1"/>
    <col min="10243" max="10243" width="9.85546875" style="45" customWidth="1"/>
    <col min="10244" max="10244" width="61.7109375" style="45" customWidth="1"/>
    <col min="10245" max="10245" width="85.85546875" style="45" customWidth="1"/>
    <col min="10246" max="10246" width="71.140625" style="45" customWidth="1"/>
    <col min="10247" max="10247" width="59.140625" style="45" customWidth="1"/>
    <col min="10248" max="10248" width="71.140625" style="45" customWidth="1"/>
    <col min="10249" max="10250" width="59.140625" style="45" customWidth="1"/>
    <col min="10251" max="10251" width="32.85546875" style="45" customWidth="1"/>
    <col min="10252" max="10252" width="38.28515625" style="45" customWidth="1"/>
    <col min="10253" max="10253" width="45.28515625" style="45" customWidth="1"/>
    <col min="10254" max="10254" width="36.140625" style="45" customWidth="1"/>
    <col min="10255" max="10255" width="28.28515625" style="45" customWidth="1"/>
    <col min="10256" max="10256" width="33.140625" style="45" customWidth="1"/>
    <col min="10257" max="10257" width="33.42578125" style="45" customWidth="1"/>
    <col min="10258" max="10258" width="20.42578125" style="45" customWidth="1"/>
    <col min="10259" max="10259" width="51.7109375" style="45" customWidth="1"/>
    <col min="10260" max="10263" width="9.140625" style="45"/>
    <col min="10264" max="10264" width="0" style="45" hidden="1" customWidth="1"/>
    <col min="10265" max="10496" width="9.140625" style="45"/>
    <col min="10497" max="10497" width="45.85546875" style="45" customWidth="1"/>
    <col min="10498" max="10498" width="13" style="45" customWidth="1"/>
    <col min="10499" max="10499" width="9.85546875" style="45" customWidth="1"/>
    <col min="10500" max="10500" width="61.7109375" style="45" customWidth="1"/>
    <col min="10501" max="10501" width="85.85546875" style="45" customWidth="1"/>
    <col min="10502" max="10502" width="71.140625" style="45" customWidth="1"/>
    <col min="10503" max="10503" width="59.140625" style="45" customWidth="1"/>
    <col min="10504" max="10504" width="71.140625" style="45" customWidth="1"/>
    <col min="10505" max="10506" width="59.140625" style="45" customWidth="1"/>
    <col min="10507" max="10507" width="32.85546875" style="45" customWidth="1"/>
    <col min="10508" max="10508" width="38.28515625" style="45" customWidth="1"/>
    <col min="10509" max="10509" width="45.28515625" style="45" customWidth="1"/>
    <col min="10510" max="10510" width="36.140625" style="45" customWidth="1"/>
    <col min="10511" max="10511" width="28.28515625" style="45" customWidth="1"/>
    <col min="10512" max="10512" width="33.140625" style="45" customWidth="1"/>
    <col min="10513" max="10513" width="33.42578125" style="45" customWidth="1"/>
    <col min="10514" max="10514" width="20.42578125" style="45" customWidth="1"/>
    <col min="10515" max="10515" width="51.7109375" style="45" customWidth="1"/>
    <col min="10516" max="10519" width="9.140625" style="45"/>
    <col min="10520" max="10520" width="0" style="45" hidden="1" customWidth="1"/>
    <col min="10521" max="10752" width="9.140625" style="45"/>
    <col min="10753" max="10753" width="45.85546875" style="45" customWidth="1"/>
    <col min="10754" max="10754" width="13" style="45" customWidth="1"/>
    <col min="10755" max="10755" width="9.85546875" style="45" customWidth="1"/>
    <col min="10756" max="10756" width="61.7109375" style="45" customWidth="1"/>
    <col min="10757" max="10757" width="85.85546875" style="45" customWidth="1"/>
    <col min="10758" max="10758" width="71.140625" style="45" customWidth="1"/>
    <col min="10759" max="10759" width="59.140625" style="45" customWidth="1"/>
    <col min="10760" max="10760" width="71.140625" style="45" customWidth="1"/>
    <col min="10761" max="10762" width="59.140625" style="45" customWidth="1"/>
    <col min="10763" max="10763" width="32.85546875" style="45" customWidth="1"/>
    <col min="10764" max="10764" width="38.28515625" style="45" customWidth="1"/>
    <col min="10765" max="10765" width="45.28515625" style="45" customWidth="1"/>
    <col min="10766" max="10766" width="36.140625" style="45" customWidth="1"/>
    <col min="10767" max="10767" width="28.28515625" style="45" customWidth="1"/>
    <col min="10768" max="10768" width="33.140625" style="45" customWidth="1"/>
    <col min="10769" max="10769" width="33.42578125" style="45" customWidth="1"/>
    <col min="10770" max="10770" width="20.42578125" style="45" customWidth="1"/>
    <col min="10771" max="10771" width="51.7109375" style="45" customWidth="1"/>
    <col min="10772" max="10775" width="9.140625" style="45"/>
    <col min="10776" max="10776" width="0" style="45" hidden="1" customWidth="1"/>
    <col min="10777" max="11008" width="9.140625" style="45"/>
    <col min="11009" max="11009" width="45.85546875" style="45" customWidth="1"/>
    <col min="11010" max="11010" width="13" style="45" customWidth="1"/>
    <col min="11011" max="11011" width="9.85546875" style="45" customWidth="1"/>
    <col min="11012" max="11012" width="61.7109375" style="45" customWidth="1"/>
    <col min="11013" max="11013" width="85.85546875" style="45" customWidth="1"/>
    <col min="11014" max="11014" width="71.140625" style="45" customWidth="1"/>
    <col min="11015" max="11015" width="59.140625" style="45" customWidth="1"/>
    <col min="11016" max="11016" width="71.140625" style="45" customWidth="1"/>
    <col min="11017" max="11018" width="59.140625" style="45" customWidth="1"/>
    <col min="11019" max="11019" width="32.85546875" style="45" customWidth="1"/>
    <col min="11020" max="11020" width="38.28515625" style="45" customWidth="1"/>
    <col min="11021" max="11021" width="45.28515625" style="45" customWidth="1"/>
    <col min="11022" max="11022" width="36.140625" style="45" customWidth="1"/>
    <col min="11023" max="11023" width="28.28515625" style="45" customWidth="1"/>
    <col min="11024" max="11024" width="33.140625" style="45" customWidth="1"/>
    <col min="11025" max="11025" width="33.42578125" style="45" customWidth="1"/>
    <col min="11026" max="11026" width="20.42578125" style="45" customWidth="1"/>
    <col min="11027" max="11027" width="51.7109375" style="45" customWidth="1"/>
    <col min="11028" max="11031" width="9.140625" style="45"/>
    <col min="11032" max="11032" width="0" style="45" hidden="1" customWidth="1"/>
    <col min="11033" max="11264" width="9.140625" style="45"/>
    <col min="11265" max="11265" width="45.85546875" style="45" customWidth="1"/>
    <col min="11266" max="11266" width="13" style="45" customWidth="1"/>
    <col min="11267" max="11267" width="9.85546875" style="45" customWidth="1"/>
    <col min="11268" max="11268" width="61.7109375" style="45" customWidth="1"/>
    <col min="11269" max="11269" width="85.85546875" style="45" customWidth="1"/>
    <col min="11270" max="11270" width="71.140625" style="45" customWidth="1"/>
    <col min="11271" max="11271" width="59.140625" style="45" customWidth="1"/>
    <col min="11272" max="11272" width="71.140625" style="45" customWidth="1"/>
    <col min="11273" max="11274" width="59.140625" style="45" customWidth="1"/>
    <col min="11275" max="11275" width="32.85546875" style="45" customWidth="1"/>
    <col min="11276" max="11276" width="38.28515625" style="45" customWidth="1"/>
    <col min="11277" max="11277" width="45.28515625" style="45" customWidth="1"/>
    <col min="11278" max="11278" width="36.140625" style="45" customWidth="1"/>
    <col min="11279" max="11279" width="28.28515625" style="45" customWidth="1"/>
    <col min="11280" max="11280" width="33.140625" style="45" customWidth="1"/>
    <col min="11281" max="11281" width="33.42578125" style="45" customWidth="1"/>
    <col min="11282" max="11282" width="20.42578125" style="45" customWidth="1"/>
    <col min="11283" max="11283" width="51.7109375" style="45" customWidth="1"/>
    <col min="11284" max="11287" width="9.140625" style="45"/>
    <col min="11288" max="11288" width="0" style="45" hidden="1" customWidth="1"/>
    <col min="11289" max="11520" width="9.140625" style="45"/>
    <col min="11521" max="11521" width="45.85546875" style="45" customWidth="1"/>
    <col min="11522" max="11522" width="13" style="45" customWidth="1"/>
    <col min="11523" max="11523" width="9.85546875" style="45" customWidth="1"/>
    <col min="11524" max="11524" width="61.7109375" style="45" customWidth="1"/>
    <col min="11525" max="11525" width="85.85546875" style="45" customWidth="1"/>
    <col min="11526" max="11526" width="71.140625" style="45" customWidth="1"/>
    <col min="11527" max="11527" width="59.140625" style="45" customWidth="1"/>
    <col min="11528" max="11528" width="71.140625" style="45" customWidth="1"/>
    <col min="11529" max="11530" width="59.140625" style="45" customWidth="1"/>
    <col min="11531" max="11531" width="32.85546875" style="45" customWidth="1"/>
    <col min="11532" max="11532" width="38.28515625" style="45" customWidth="1"/>
    <col min="11533" max="11533" width="45.28515625" style="45" customWidth="1"/>
    <col min="11534" max="11534" width="36.140625" style="45" customWidth="1"/>
    <col min="11535" max="11535" width="28.28515625" style="45" customWidth="1"/>
    <col min="11536" max="11536" width="33.140625" style="45" customWidth="1"/>
    <col min="11537" max="11537" width="33.42578125" style="45" customWidth="1"/>
    <col min="11538" max="11538" width="20.42578125" style="45" customWidth="1"/>
    <col min="11539" max="11539" width="51.7109375" style="45" customWidth="1"/>
    <col min="11540" max="11543" width="9.140625" style="45"/>
    <col min="11544" max="11544" width="0" style="45" hidden="1" customWidth="1"/>
    <col min="11545" max="11776" width="9.140625" style="45"/>
    <col min="11777" max="11777" width="45.85546875" style="45" customWidth="1"/>
    <col min="11778" max="11778" width="13" style="45" customWidth="1"/>
    <col min="11779" max="11779" width="9.85546875" style="45" customWidth="1"/>
    <col min="11780" max="11780" width="61.7109375" style="45" customWidth="1"/>
    <col min="11781" max="11781" width="85.85546875" style="45" customWidth="1"/>
    <col min="11782" max="11782" width="71.140625" style="45" customWidth="1"/>
    <col min="11783" max="11783" width="59.140625" style="45" customWidth="1"/>
    <col min="11784" max="11784" width="71.140625" style="45" customWidth="1"/>
    <col min="11785" max="11786" width="59.140625" style="45" customWidth="1"/>
    <col min="11787" max="11787" width="32.85546875" style="45" customWidth="1"/>
    <col min="11788" max="11788" width="38.28515625" style="45" customWidth="1"/>
    <col min="11789" max="11789" width="45.28515625" style="45" customWidth="1"/>
    <col min="11790" max="11790" width="36.140625" style="45" customWidth="1"/>
    <col min="11791" max="11791" width="28.28515625" style="45" customWidth="1"/>
    <col min="11792" max="11792" width="33.140625" style="45" customWidth="1"/>
    <col min="11793" max="11793" width="33.42578125" style="45" customWidth="1"/>
    <col min="11794" max="11794" width="20.42578125" style="45" customWidth="1"/>
    <col min="11795" max="11795" width="51.7109375" style="45" customWidth="1"/>
    <col min="11796" max="11799" width="9.140625" style="45"/>
    <col min="11800" max="11800" width="0" style="45" hidden="1" customWidth="1"/>
    <col min="11801" max="12032" width="9.140625" style="45"/>
    <col min="12033" max="12033" width="45.85546875" style="45" customWidth="1"/>
    <col min="12034" max="12034" width="13" style="45" customWidth="1"/>
    <col min="12035" max="12035" width="9.85546875" style="45" customWidth="1"/>
    <col min="12036" max="12036" width="61.7109375" style="45" customWidth="1"/>
    <col min="12037" max="12037" width="85.85546875" style="45" customWidth="1"/>
    <col min="12038" max="12038" width="71.140625" style="45" customWidth="1"/>
    <col min="12039" max="12039" width="59.140625" style="45" customWidth="1"/>
    <col min="12040" max="12040" width="71.140625" style="45" customWidth="1"/>
    <col min="12041" max="12042" width="59.140625" style="45" customWidth="1"/>
    <col min="12043" max="12043" width="32.85546875" style="45" customWidth="1"/>
    <col min="12044" max="12044" width="38.28515625" style="45" customWidth="1"/>
    <col min="12045" max="12045" width="45.28515625" style="45" customWidth="1"/>
    <col min="12046" max="12046" width="36.140625" style="45" customWidth="1"/>
    <col min="12047" max="12047" width="28.28515625" style="45" customWidth="1"/>
    <col min="12048" max="12048" width="33.140625" style="45" customWidth="1"/>
    <col min="12049" max="12049" width="33.42578125" style="45" customWidth="1"/>
    <col min="12050" max="12050" width="20.42578125" style="45" customWidth="1"/>
    <col min="12051" max="12051" width="51.7109375" style="45" customWidth="1"/>
    <col min="12052" max="12055" width="9.140625" style="45"/>
    <col min="12056" max="12056" width="0" style="45" hidden="1" customWidth="1"/>
    <col min="12057" max="12288" width="9.140625" style="45"/>
    <col min="12289" max="12289" width="45.85546875" style="45" customWidth="1"/>
    <col min="12290" max="12290" width="13" style="45" customWidth="1"/>
    <col min="12291" max="12291" width="9.85546875" style="45" customWidth="1"/>
    <col min="12292" max="12292" width="61.7109375" style="45" customWidth="1"/>
    <col min="12293" max="12293" width="85.85546875" style="45" customWidth="1"/>
    <col min="12294" max="12294" width="71.140625" style="45" customWidth="1"/>
    <col min="12295" max="12295" width="59.140625" style="45" customWidth="1"/>
    <col min="12296" max="12296" width="71.140625" style="45" customWidth="1"/>
    <col min="12297" max="12298" width="59.140625" style="45" customWidth="1"/>
    <col min="12299" max="12299" width="32.85546875" style="45" customWidth="1"/>
    <col min="12300" max="12300" width="38.28515625" style="45" customWidth="1"/>
    <col min="12301" max="12301" width="45.28515625" style="45" customWidth="1"/>
    <col min="12302" max="12302" width="36.140625" style="45" customWidth="1"/>
    <col min="12303" max="12303" width="28.28515625" style="45" customWidth="1"/>
    <col min="12304" max="12304" width="33.140625" style="45" customWidth="1"/>
    <col min="12305" max="12305" width="33.42578125" style="45" customWidth="1"/>
    <col min="12306" max="12306" width="20.42578125" style="45" customWidth="1"/>
    <col min="12307" max="12307" width="51.7109375" style="45" customWidth="1"/>
    <col min="12308" max="12311" width="9.140625" style="45"/>
    <col min="12312" max="12312" width="0" style="45" hidden="1" customWidth="1"/>
    <col min="12313" max="12544" width="9.140625" style="45"/>
    <col min="12545" max="12545" width="45.85546875" style="45" customWidth="1"/>
    <col min="12546" max="12546" width="13" style="45" customWidth="1"/>
    <col min="12547" max="12547" width="9.85546875" style="45" customWidth="1"/>
    <col min="12548" max="12548" width="61.7109375" style="45" customWidth="1"/>
    <col min="12549" max="12549" width="85.85546875" style="45" customWidth="1"/>
    <col min="12550" max="12550" width="71.140625" style="45" customWidth="1"/>
    <col min="12551" max="12551" width="59.140625" style="45" customWidth="1"/>
    <col min="12552" max="12552" width="71.140625" style="45" customWidth="1"/>
    <col min="12553" max="12554" width="59.140625" style="45" customWidth="1"/>
    <col min="12555" max="12555" width="32.85546875" style="45" customWidth="1"/>
    <col min="12556" max="12556" width="38.28515625" style="45" customWidth="1"/>
    <col min="12557" max="12557" width="45.28515625" style="45" customWidth="1"/>
    <col min="12558" max="12558" width="36.140625" style="45" customWidth="1"/>
    <col min="12559" max="12559" width="28.28515625" style="45" customWidth="1"/>
    <col min="12560" max="12560" width="33.140625" style="45" customWidth="1"/>
    <col min="12561" max="12561" width="33.42578125" style="45" customWidth="1"/>
    <col min="12562" max="12562" width="20.42578125" style="45" customWidth="1"/>
    <col min="12563" max="12563" width="51.7109375" style="45" customWidth="1"/>
    <col min="12564" max="12567" width="9.140625" style="45"/>
    <col min="12568" max="12568" width="0" style="45" hidden="1" customWidth="1"/>
    <col min="12569" max="12800" width="9.140625" style="45"/>
    <col min="12801" max="12801" width="45.85546875" style="45" customWidth="1"/>
    <col min="12802" max="12802" width="13" style="45" customWidth="1"/>
    <col min="12803" max="12803" width="9.85546875" style="45" customWidth="1"/>
    <col min="12804" max="12804" width="61.7109375" style="45" customWidth="1"/>
    <col min="12805" max="12805" width="85.85546875" style="45" customWidth="1"/>
    <col min="12806" max="12806" width="71.140625" style="45" customWidth="1"/>
    <col min="12807" max="12807" width="59.140625" style="45" customWidth="1"/>
    <col min="12808" max="12808" width="71.140625" style="45" customWidth="1"/>
    <col min="12809" max="12810" width="59.140625" style="45" customWidth="1"/>
    <col min="12811" max="12811" width="32.85546875" style="45" customWidth="1"/>
    <col min="12812" max="12812" width="38.28515625" style="45" customWidth="1"/>
    <col min="12813" max="12813" width="45.28515625" style="45" customWidth="1"/>
    <col min="12814" max="12814" width="36.140625" style="45" customWidth="1"/>
    <col min="12815" max="12815" width="28.28515625" style="45" customWidth="1"/>
    <col min="12816" max="12816" width="33.140625" style="45" customWidth="1"/>
    <col min="12817" max="12817" width="33.42578125" style="45" customWidth="1"/>
    <col min="12818" max="12818" width="20.42578125" style="45" customWidth="1"/>
    <col min="12819" max="12819" width="51.7109375" style="45" customWidth="1"/>
    <col min="12820" max="12823" width="9.140625" style="45"/>
    <col min="12824" max="12824" width="0" style="45" hidden="1" customWidth="1"/>
    <col min="12825" max="13056" width="9.140625" style="45"/>
    <col min="13057" max="13057" width="45.85546875" style="45" customWidth="1"/>
    <col min="13058" max="13058" width="13" style="45" customWidth="1"/>
    <col min="13059" max="13059" width="9.85546875" style="45" customWidth="1"/>
    <col min="13060" max="13060" width="61.7109375" style="45" customWidth="1"/>
    <col min="13061" max="13061" width="85.85546875" style="45" customWidth="1"/>
    <col min="13062" max="13062" width="71.140625" style="45" customWidth="1"/>
    <col min="13063" max="13063" width="59.140625" style="45" customWidth="1"/>
    <col min="13064" max="13064" width="71.140625" style="45" customWidth="1"/>
    <col min="13065" max="13066" width="59.140625" style="45" customWidth="1"/>
    <col min="13067" max="13067" width="32.85546875" style="45" customWidth="1"/>
    <col min="13068" max="13068" width="38.28515625" style="45" customWidth="1"/>
    <col min="13069" max="13069" width="45.28515625" style="45" customWidth="1"/>
    <col min="13070" max="13070" width="36.140625" style="45" customWidth="1"/>
    <col min="13071" max="13071" width="28.28515625" style="45" customWidth="1"/>
    <col min="13072" max="13072" width="33.140625" style="45" customWidth="1"/>
    <col min="13073" max="13073" width="33.42578125" style="45" customWidth="1"/>
    <col min="13074" max="13074" width="20.42578125" style="45" customWidth="1"/>
    <col min="13075" max="13075" width="51.7109375" style="45" customWidth="1"/>
    <col min="13076" max="13079" width="9.140625" style="45"/>
    <col min="13080" max="13080" width="0" style="45" hidden="1" customWidth="1"/>
    <col min="13081" max="13312" width="9.140625" style="45"/>
    <col min="13313" max="13313" width="45.85546875" style="45" customWidth="1"/>
    <col min="13314" max="13314" width="13" style="45" customWidth="1"/>
    <col min="13315" max="13315" width="9.85546875" style="45" customWidth="1"/>
    <col min="13316" max="13316" width="61.7109375" style="45" customWidth="1"/>
    <col min="13317" max="13317" width="85.85546875" style="45" customWidth="1"/>
    <col min="13318" max="13318" width="71.140625" style="45" customWidth="1"/>
    <col min="13319" max="13319" width="59.140625" style="45" customWidth="1"/>
    <col min="13320" max="13320" width="71.140625" style="45" customWidth="1"/>
    <col min="13321" max="13322" width="59.140625" style="45" customWidth="1"/>
    <col min="13323" max="13323" width="32.85546875" style="45" customWidth="1"/>
    <col min="13324" max="13324" width="38.28515625" style="45" customWidth="1"/>
    <col min="13325" max="13325" width="45.28515625" style="45" customWidth="1"/>
    <col min="13326" max="13326" width="36.140625" style="45" customWidth="1"/>
    <col min="13327" max="13327" width="28.28515625" style="45" customWidth="1"/>
    <col min="13328" max="13328" width="33.140625" style="45" customWidth="1"/>
    <col min="13329" max="13329" width="33.42578125" style="45" customWidth="1"/>
    <col min="13330" max="13330" width="20.42578125" style="45" customWidth="1"/>
    <col min="13331" max="13331" width="51.7109375" style="45" customWidth="1"/>
    <col min="13332" max="13335" width="9.140625" style="45"/>
    <col min="13336" max="13336" width="0" style="45" hidden="1" customWidth="1"/>
    <col min="13337" max="13568" width="9.140625" style="45"/>
    <col min="13569" max="13569" width="45.85546875" style="45" customWidth="1"/>
    <col min="13570" max="13570" width="13" style="45" customWidth="1"/>
    <col min="13571" max="13571" width="9.85546875" style="45" customWidth="1"/>
    <col min="13572" max="13572" width="61.7109375" style="45" customWidth="1"/>
    <col min="13573" max="13573" width="85.85546875" style="45" customWidth="1"/>
    <col min="13574" max="13574" width="71.140625" style="45" customWidth="1"/>
    <col min="13575" max="13575" width="59.140625" style="45" customWidth="1"/>
    <col min="13576" max="13576" width="71.140625" style="45" customWidth="1"/>
    <col min="13577" max="13578" width="59.140625" style="45" customWidth="1"/>
    <col min="13579" max="13579" width="32.85546875" style="45" customWidth="1"/>
    <col min="13580" max="13580" width="38.28515625" style="45" customWidth="1"/>
    <col min="13581" max="13581" width="45.28515625" style="45" customWidth="1"/>
    <col min="13582" max="13582" width="36.140625" style="45" customWidth="1"/>
    <col min="13583" max="13583" width="28.28515625" style="45" customWidth="1"/>
    <col min="13584" max="13584" width="33.140625" style="45" customWidth="1"/>
    <col min="13585" max="13585" width="33.42578125" style="45" customWidth="1"/>
    <col min="13586" max="13586" width="20.42578125" style="45" customWidth="1"/>
    <col min="13587" max="13587" width="51.7109375" style="45" customWidth="1"/>
    <col min="13588" max="13591" width="9.140625" style="45"/>
    <col min="13592" max="13592" width="0" style="45" hidden="1" customWidth="1"/>
    <col min="13593" max="13824" width="9.140625" style="45"/>
    <col min="13825" max="13825" width="45.85546875" style="45" customWidth="1"/>
    <col min="13826" max="13826" width="13" style="45" customWidth="1"/>
    <col min="13827" max="13827" width="9.85546875" style="45" customWidth="1"/>
    <col min="13828" max="13828" width="61.7109375" style="45" customWidth="1"/>
    <col min="13829" max="13829" width="85.85546875" style="45" customWidth="1"/>
    <col min="13830" max="13830" width="71.140625" style="45" customWidth="1"/>
    <col min="13831" max="13831" width="59.140625" style="45" customWidth="1"/>
    <col min="13832" max="13832" width="71.140625" style="45" customWidth="1"/>
    <col min="13833" max="13834" width="59.140625" style="45" customWidth="1"/>
    <col min="13835" max="13835" width="32.85546875" style="45" customWidth="1"/>
    <col min="13836" max="13836" width="38.28515625" style="45" customWidth="1"/>
    <col min="13837" max="13837" width="45.28515625" style="45" customWidth="1"/>
    <col min="13838" max="13838" width="36.140625" style="45" customWidth="1"/>
    <col min="13839" max="13839" width="28.28515625" style="45" customWidth="1"/>
    <col min="13840" max="13840" width="33.140625" style="45" customWidth="1"/>
    <col min="13841" max="13841" width="33.42578125" style="45" customWidth="1"/>
    <col min="13842" max="13842" width="20.42578125" style="45" customWidth="1"/>
    <col min="13843" max="13843" width="51.7109375" style="45" customWidth="1"/>
    <col min="13844" max="13847" width="9.140625" style="45"/>
    <col min="13848" max="13848" width="0" style="45" hidden="1" customWidth="1"/>
    <col min="13849" max="14080" width="9.140625" style="45"/>
    <col min="14081" max="14081" width="45.85546875" style="45" customWidth="1"/>
    <col min="14082" max="14082" width="13" style="45" customWidth="1"/>
    <col min="14083" max="14083" width="9.85546875" style="45" customWidth="1"/>
    <col min="14084" max="14084" width="61.7109375" style="45" customWidth="1"/>
    <col min="14085" max="14085" width="85.85546875" style="45" customWidth="1"/>
    <col min="14086" max="14086" width="71.140625" style="45" customWidth="1"/>
    <col min="14087" max="14087" width="59.140625" style="45" customWidth="1"/>
    <col min="14088" max="14088" width="71.140625" style="45" customWidth="1"/>
    <col min="14089" max="14090" width="59.140625" style="45" customWidth="1"/>
    <col min="14091" max="14091" width="32.85546875" style="45" customWidth="1"/>
    <col min="14092" max="14092" width="38.28515625" style="45" customWidth="1"/>
    <col min="14093" max="14093" width="45.28515625" style="45" customWidth="1"/>
    <col min="14094" max="14094" width="36.140625" style="45" customWidth="1"/>
    <col min="14095" max="14095" width="28.28515625" style="45" customWidth="1"/>
    <col min="14096" max="14096" width="33.140625" style="45" customWidth="1"/>
    <col min="14097" max="14097" width="33.42578125" style="45" customWidth="1"/>
    <col min="14098" max="14098" width="20.42578125" style="45" customWidth="1"/>
    <col min="14099" max="14099" width="51.7109375" style="45" customWidth="1"/>
    <col min="14100" max="14103" width="9.140625" style="45"/>
    <col min="14104" max="14104" width="0" style="45" hidden="1" customWidth="1"/>
    <col min="14105" max="14336" width="9.140625" style="45"/>
    <col min="14337" max="14337" width="45.85546875" style="45" customWidth="1"/>
    <col min="14338" max="14338" width="13" style="45" customWidth="1"/>
    <col min="14339" max="14339" width="9.85546875" style="45" customWidth="1"/>
    <col min="14340" max="14340" width="61.7109375" style="45" customWidth="1"/>
    <col min="14341" max="14341" width="85.85546875" style="45" customWidth="1"/>
    <col min="14342" max="14342" width="71.140625" style="45" customWidth="1"/>
    <col min="14343" max="14343" width="59.140625" style="45" customWidth="1"/>
    <col min="14344" max="14344" width="71.140625" style="45" customWidth="1"/>
    <col min="14345" max="14346" width="59.140625" style="45" customWidth="1"/>
    <col min="14347" max="14347" width="32.85546875" style="45" customWidth="1"/>
    <col min="14348" max="14348" width="38.28515625" style="45" customWidth="1"/>
    <col min="14349" max="14349" width="45.28515625" style="45" customWidth="1"/>
    <col min="14350" max="14350" width="36.140625" style="45" customWidth="1"/>
    <col min="14351" max="14351" width="28.28515625" style="45" customWidth="1"/>
    <col min="14352" max="14352" width="33.140625" style="45" customWidth="1"/>
    <col min="14353" max="14353" width="33.42578125" style="45" customWidth="1"/>
    <col min="14354" max="14354" width="20.42578125" style="45" customWidth="1"/>
    <col min="14355" max="14355" width="51.7109375" style="45" customWidth="1"/>
    <col min="14356" max="14359" width="9.140625" style="45"/>
    <col min="14360" max="14360" width="0" style="45" hidden="1" customWidth="1"/>
    <col min="14361" max="14592" width="9.140625" style="45"/>
    <col min="14593" max="14593" width="45.85546875" style="45" customWidth="1"/>
    <col min="14594" max="14594" width="13" style="45" customWidth="1"/>
    <col min="14595" max="14595" width="9.85546875" style="45" customWidth="1"/>
    <col min="14596" max="14596" width="61.7109375" style="45" customWidth="1"/>
    <col min="14597" max="14597" width="85.85546875" style="45" customWidth="1"/>
    <col min="14598" max="14598" width="71.140625" style="45" customWidth="1"/>
    <col min="14599" max="14599" width="59.140625" style="45" customWidth="1"/>
    <col min="14600" max="14600" width="71.140625" style="45" customWidth="1"/>
    <col min="14601" max="14602" width="59.140625" style="45" customWidth="1"/>
    <col min="14603" max="14603" width="32.85546875" style="45" customWidth="1"/>
    <col min="14604" max="14604" width="38.28515625" style="45" customWidth="1"/>
    <col min="14605" max="14605" width="45.28515625" style="45" customWidth="1"/>
    <col min="14606" max="14606" width="36.140625" style="45" customWidth="1"/>
    <col min="14607" max="14607" width="28.28515625" style="45" customWidth="1"/>
    <col min="14608" max="14608" width="33.140625" style="45" customWidth="1"/>
    <col min="14609" max="14609" width="33.42578125" style="45" customWidth="1"/>
    <col min="14610" max="14610" width="20.42578125" style="45" customWidth="1"/>
    <col min="14611" max="14611" width="51.7109375" style="45" customWidth="1"/>
    <col min="14612" max="14615" width="9.140625" style="45"/>
    <col min="14616" max="14616" width="0" style="45" hidden="1" customWidth="1"/>
    <col min="14617" max="14848" width="9.140625" style="45"/>
    <col min="14849" max="14849" width="45.85546875" style="45" customWidth="1"/>
    <col min="14850" max="14850" width="13" style="45" customWidth="1"/>
    <col min="14851" max="14851" width="9.85546875" style="45" customWidth="1"/>
    <col min="14852" max="14852" width="61.7109375" style="45" customWidth="1"/>
    <col min="14853" max="14853" width="85.85546875" style="45" customWidth="1"/>
    <col min="14854" max="14854" width="71.140625" style="45" customWidth="1"/>
    <col min="14855" max="14855" width="59.140625" style="45" customWidth="1"/>
    <col min="14856" max="14856" width="71.140625" style="45" customWidth="1"/>
    <col min="14857" max="14858" width="59.140625" style="45" customWidth="1"/>
    <col min="14859" max="14859" width="32.85546875" style="45" customWidth="1"/>
    <col min="14860" max="14860" width="38.28515625" style="45" customWidth="1"/>
    <col min="14861" max="14861" width="45.28515625" style="45" customWidth="1"/>
    <col min="14862" max="14862" width="36.140625" style="45" customWidth="1"/>
    <col min="14863" max="14863" width="28.28515625" style="45" customWidth="1"/>
    <col min="14864" max="14864" width="33.140625" style="45" customWidth="1"/>
    <col min="14865" max="14865" width="33.42578125" style="45" customWidth="1"/>
    <col min="14866" max="14866" width="20.42578125" style="45" customWidth="1"/>
    <col min="14867" max="14867" width="51.7109375" style="45" customWidth="1"/>
    <col min="14868" max="14871" width="9.140625" style="45"/>
    <col min="14872" max="14872" width="0" style="45" hidden="1" customWidth="1"/>
    <col min="14873" max="15104" width="9.140625" style="45"/>
    <col min="15105" max="15105" width="45.85546875" style="45" customWidth="1"/>
    <col min="15106" max="15106" width="13" style="45" customWidth="1"/>
    <col min="15107" max="15107" width="9.85546875" style="45" customWidth="1"/>
    <col min="15108" max="15108" width="61.7109375" style="45" customWidth="1"/>
    <col min="15109" max="15109" width="85.85546875" style="45" customWidth="1"/>
    <col min="15110" max="15110" width="71.140625" style="45" customWidth="1"/>
    <col min="15111" max="15111" width="59.140625" style="45" customWidth="1"/>
    <col min="15112" max="15112" width="71.140625" style="45" customWidth="1"/>
    <col min="15113" max="15114" width="59.140625" style="45" customWidth="1"/>
    <col min="15115" max="15115" width="32.85546875" style="45" customWidth="1"/>
    <col min="15116" max="15116" width="38.28515625" style="45" customWidth="1"/>
    <col min="15117" max="15117" width="45.28515625" style="45" customWidth="1"/>
    <col min="15118" max="15118" width="36.140625" style="45" customWidth="1"/>
    <col min="15119" max="15119" width="28.28515625" style="45" customWidth="1"/>
    <col min="15120" max="15120" width="33.140625" style="45" customWidth="1"/>
    <col min="15121" max="15121" width="33.42578125" style="45" customWidth="1"/>
    <col min="15122" max="15122" width="20.42578125" style="45" customWidth="1"/>
    <col min="15123" max="15123" width="51.7109375" style="45" customWidth="1"/>
    <col min="15124" max="15127" width="9.140625" style="45"/>
    <col min="15128" max="15128" width="0" style="45" hidden="1" customWidth="1"/>
    <col min="15129" max="15360" width="9.140625" style="45"/>
    <col min="15361" max="15361" width="45.85546875" style="45" customWidth="1"/>
    <col min="15362" max="15362" width="13" style="45" customWidth="1"/>
    <col min="15363" max="15363" width="9.85546875" style="45" customWidth="1"/>
    <col min="15364" max="15364" width="61.7109375" style="45" customWidth="1"/>
    <col min="15365" max="15365" width="85.85546875" style="45" customWidth="1"/>
    <col min="15366" max="15366" width="71.140625" style="45" customWidth="1"/>
    <col min="15367" max="15367" width="59.140625" style="45" customWidth="1"/>
    <col min="15368" max="15368" width="71.140625" style="45" customWidth="1"/>
    <col min="15369" max="15370" width="59.140625" style="45" customWidth="1"/>
    <col min="15371" max="15371" width="32.85546875" style="45" customWidth="1"/>
    <col min="15372" max="15372" width="38.28515625" style="45" customWidth="1"/>
    <col min="15373" max="15373" width="45.28515625" style="45" customWidth="1"/>
    <col min="15374" max="15374" width="36.140625" style="45" customWidth="1"/>
    <col min="15375" max="15375" width="28.28515625" style="45" customWidth="1"/>
    <col min="15376" max="15376" width="33.140625" style="45" customWidth="1"/>
    <col min="15377" max="15377" width="33.42578125" style="45" customWidth="1"/>
    <col min="15378" max="15378" width="20.42578125" style="45" customWidth="1"/>
    <col min="15379" max="15379" width="51.7109375" style="45" customWidth="1"/>
    <col min="15380" max="15383" width="9.140625" style="45"/>
    <col min="15384" max="15384" width="0" style="45" hidden="1" customWidth="1"/>
    <col min="15385" max="15616" width="9.140625" style="45"/>
    <col min="15617" max="15617" width="45.85546875" style="45" customWidth="1"/>
    <col min="15618" max="15618" width="13" style="45" customWidth="1"/>
    <col min="15619" max="15619" width="9.85546875" style="45" customWidth="1"/>
    <col min="15620" max="15620" width="61.7109375" style="45" customWidth="1"/>
    <col min="15621" max="15621" width="85.85546875" style="45" customWidth="1"/>
    <col min="15622" max="15622" width="71.140625" style="45" customWidth="1"/>
    <col min="15623" max="15623" width="59.140625" style="45" customWidth="1"/>
    <col min="15624" max="15624" width="71.140625" style="45" customWidth="1"/>
    <col min="15625" max="15626" width="59.140625" style="45" customWidth="1"/>
    <col min="15627" max="15627" width="32.85546875" style="45" customWidth="1"/>
    <col min="15628" max="15628" width="38.28515625" style="45" customWidth="1"/>
    <col min="15629" max="15629" width="45.28515625" style="45" customWidth="1"/>
    <col min="15630" max="15630" width="36.140625" style="45" customWidth="1"/>
    <col min="15631" max="15631" width="28.28515625" style="45" customWidth="1"/>
    <col min="15632" max="15632" width="33.140625" style="45" customWidth="1"/>
    <col min="15633" max="15633" width="33.42578125" style="45" customWidth="1"/>
    <col min="15634" max="15634" width="20.42578125" style="45" customWidth="1"/>
    <col min="15635" max="15635" width="51.7109375" style="45" customWidth="1"/>
    <col min="15636" max="15639" width="9.140625" style="45"/>
    <col min="15640" max="15640" width="0" style="45" hidden="1" customWidth="1"/>
    <col min="15641" max="15872" width="9.140625" style="45"/>
    <col min="15873" max="15873" width="45.85546875" style="45" customWidth="1"/>
    <col min="15874" max="15874" width="13" style="45" customWidth="1"/>
    <col min="15875" max="15875" width="9.85546875" style="45" customWidth="1"/>
    <col min="15876" max="15876" width="61.7109375" style="45" customWidth="1"/>
    <col min="15877" max="15877" width="85.85546875" style="45" customWidth="1"/>
    <col min="15878" max="15878" width="71.140625" style="45" customWidth="1"/>
    <col min="15879" max="15879" width="59.140625" style="45" customWidth="1"/>
    <col min="15880" max="15880" width="71.140625" style="45" customWidth="1"/>
    <col min="15881" max="15882" width="59.140625" style="45" customWidth="1"/>
    <col min="15883" max="15883" width="32.85546875" style="45" customWidth="1"/>
    <col min="15884" max="15884" width="38.28515625" style="45" customWidth="1"/>
    <col min="15885" max="15885" width="45.28515625" style="45" customWidth="1"/>
    <col min="15886" max="15886" width="36.140625" style="45" customWidth="1"/>
    <col min="15887" max="15887" width="28.28515625" style="45" customWidth="1"/>
    <col min="15888" max="15888" width="33.140625" style="45" customWidth="1"/>
    <col min="15889" max="15889" width="33.42578125" style="45" customWidth="1"/>
    <col min="15890" max="15890" width="20.42578125" style="45" customWidth="1"/>
    <col min="15891" max="15891" width="51.7109375" style="45" customWidth="1"/>
    <col min="15892" max="15895" width="9.140625" style="45"/>
    <col min="15896" max="15896" width="0" style="45" hidden="1" customWidth="1"/>
    <col min="15897" max="16128" width="9.140625" style="45"/>
    <col min="16129" max="16129" width="45.85546875" style="45" customWidth="1"/>
    <col min="16130" max="16130" width="13" style="45" customWidth="1"/>
    <col min="16131" max="16131" width="9.85546875" style="45" customWidth="1"/>
    <col min="16132" max="16132" width="61.7109375" style="45" customWidth="1"/>
    <col min="16133" max="16133" width="85.85546875" style="45" customWidth="1"/>
    <col min="16134" max="16134" width="71.140625" style="45" customWidth="1"/>
    <col min="16135" max="16135" width="59.140625" style="45" customWidth="1"/>
    <col min="16136" max="16136" width="71.140625" style="45" customWidth="1"/>
    <col min="16137" max="16138" width="59.140625" style="45" customWidth="1"/>
    <col min="16139" max="16139" width="32.85546875" style="45" customWidth="1"/>
    <col min="16140" max="16140" width="38.28515625" style="45" customWidth="1"/>
    <col min="16141" max="16141" width="45.28515625" style="45" customWidth="1"/>
    <col min="16142" max="16142" width="36.140625" style="45" customWidth="1"/>
    <col min="16143" max="16143" width="28.28515625" style="45" customWidth="1"/>
    <col min="16144" max="16144" width="33.140625" style="45" customWidth="1"/>
    <col min="16145" max="16145" width="33.42578125" style="45" customWidth="1"/>
    <col min="16146" max="16146" width="20.42578125" style="45" customWidth="1"/>
    <col min="16147" max="16147" width="51.7109375" style="45" customWidth="1"/>
    <col min="16148" max="16151" width="9.140625" style="45"/>
    <col min="16152" max="16152" width="0" style="45" hidden="1" customWidth="1"/>
    <col min="16153" max="16384" width="9.140625" style="45"/>
  </cols>
  <sheetData>
    <row r="1" spans="1:24" ht="34.5" customHeight="1" x14ac:dyDescent="0.4">
      <c r="A1" s="532" t="str">
        <f>'[1]2- OBJETIVOS E METAS'!A1:S1</f>
        <v>CAU/.....</v>
      </c>
      <c r="B1" s="532"/>
      <c r="C1" s="532"/>
      <c r="D1" s="532"/>
      <c r="E1" s="532"/>
      <c r="F1" s="532"/>
      <c r="G1" s="532"/>
    </row>
    <row r="2" spans="1:24" ht="43.5" customHeight="1" x14ac:dyDescent="0.4">
      <c r="A2" s="131"/>
      <c r="B2" s="291"/>
      <c r="C2" s="291"/>
      <c r="E2" s="291"/>
    </row>
    <row r="3" spans="1:24" s="139" customFormat="1" ht="28.5" customHeight="1" x14ac:dyDescent="0.4">
      <c r="A3" s="133" t="s">
        <v>168</v>
      </c>
      <c r="B3" s="133"/>
      <c r="C3" s="133"/>
      <c r="D3" s="133"/>
      <c r="E3" s="133"/>
      <c r="F3" s="134"/>
      <c r="G3" s="133"/>
      <c r="H3" s="134"/>
      <c r="I3" s="133"/>
      <c r="J3" s="133"/>
      <c r="K3" s="135"/>
      <c r="L3" s="135"/>
      <c r="M3" s="135"/>
      <c r="N3" s="136"/>
      <c r="O3" s="136"/>
      <c r="P3" s="135"/>
      <c r="Q3" s="136"/>
      <c r="R3" s="137"/>
      <c r="S3" s="138"/>
    </row>
    <row r="4" spans="1:24" s="139" customFormat="1" ht="26.25" x14ac:dyDescent="0.4">
      <c r="A4" s="140" t="s">
        <v>169</v>
      </c>
      <c r="B4" s="141"/>
      <c r="C4" s="141"/>
      <c r="D4" s="141"/>
      <c r="E4" s="141"/>
      <c r="F4" s="141"/>
      <c r="G4" s="141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3"/>
    </row>
    <row r="5" spans="1:24" s="139" customFormat="1" ht="26.25" x14ac:dyDescent="0.4">
      <c r="A5" s="140" t="s">
        <v>170</v>
      </c>
      <c r="B5" s="144"/>
      <c r="C5" s="144"/>
      <c r="D5" s="144"/>
      <c r="E5" s="144"/>
      <c r="F5" s="144"/>
      <c r="G5" s="144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</row>
    <row r="6" spans="1:24" s="139" customFormat="1" ht="26.25" x14ac:dyDescent="0.4">
      <c r="A6" s="140" t="s">
        <v>171</v>
      </c>
      <c r="B6" s="144"/>
      <c r="C6" s="144"/>
      <c r="D6" s="144"/>
      <c r="E6" s="144"/>
      <c r="F6" s="144"/>
      <c r="G6" s="144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</row>
    <row r="7" spans="1:24" s="139" customFormat="1" ht="26.25" x14ac:dyDescent="0.4">
      <c r="A7" s="140" t="s">
        <v>172</v>
      </c>
      <c r="B7" s="144"/>
      <c r="C7" s="144"/>
      <c r="D7" s="144"/>
      <c r="E7" s="144"/>
      <c r="F7" s="144"/>
      <c r="G7" s="144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</row>
    <row r="8" spans="1:24" s="139" customFormat="1" ht="26.25" x14ac:dyDescent="0.4">
      <c r="A8" s="140" t="s">
        <v>173</v>
      </c>
      <c r="B8" s="144"/>
      <c r="C8" s="144"/>
      <c r="D8" s="144"/>
      <c r="E8" s="144"/>
      <c r="F8" s="144"/>
      <c r="G8" s="144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</row>
    <row r="9" spans="1:24" s="139" customFormat="1" ht="27" thickBot="1" x14ac:dyDescent="0.45">
      <c r="A9" s="145"/>
      <c r="B9" s="145"/>
      <c r="C9" s="145"/>
      <c r="D9" s="145"/>
      <c r="E9" s="145"/>
      <c r="F9" s="145"/>
      <c r="G9" s="145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</row>
    <row r="10" spans="1:24" s="139" customFormat="1" ht="56.45" customHeight="1" thickBot="1" x14ac:dyDescent="0.45">
      <c r="A10" s="533"/>
      <c r="B10" s="534"/>
      <c r="C10" s="534"/>
      <c r="D10" s="534"/>
      <c r="E10" s="535"/>
      <c r="F10" s="523" t="s">
        <v>174</v>
      </c>
      <c r="G10" s="524"/>
      <c r="H10" s="523" t="s">
        <v>175</v>
      </c>
      <c r="I10" s="525"/>
      <c r="J10" s="536" t="s">
        <v>176</v>
      </c>
      <c r="K10" s="523" t="s">
        <v>177</v>
      </c>
      <c r="L10" s="524"/>
      <c r="M10" s="524"/>
      <c r="N10" s="524"/>
      <c r="O10" s="524"/>
      <c r="P10" s="524"/>
      <c r="Q10" s="524"/>
      <c r="R10" s="525"/>
      <c r="S10" s="526" t="s">
        <v>178</v>
      </c>
      <c r="X10" s="146" t="s">
        <v>21</v>
      </c>
    </row>
    <row r="11" spans="1:24" s="139" customFormat="1" ht="49.5" customHeight="1" thickBot="1" x14ac:dyDescent="0.45">
      <c r="A11" s="529" t="s">
        <v>119</v>
      </c>
      <c r="B11" s="529" t="s">
        <v>179</v>
      </c>
      <c r="C11" s="529" t="s">
        <v>180</v>
      </c>
      <c r="D11" s="529" t="s">
        <v>122</v>
      </c>
      <c r="E11" s="530" t="s">
        <v>181</v>
      </c>
      <c r="F11" s="531" t="s">
        <v>182</v>
      </c>
      <c r="G11" s="530" t="s">
        <v>183</v>
      </c>
      <c r="H11" s="531" t="s">
        <v>184</v>
      </c>
      <c r="I11" s="539" t="s">
        <v>185</v>
      </c>
      <c r="J11" s="537"/>
      <c r="K11" s="518" t="s">
        <v>186</v>
      </c>
      <c r="L11" s="519" t="s">
        <v>187</v>
      </c>
      <c r="M11" s="519" t="s">
        <v>188</v>
      </c>
      <c r="N11" s="519" t="s">
        <v>189</v>
      </c>
      <c r="O11" s="520" t="s">
        <v>190</v>
      </c>
      <c r="P11" s="522" t="s">
        <v>191</v>
      </c>
      <c r="Q11" s="522"/>
      <c r="R11" s="522"/>
      <c r="S11" s="527"/>
      <c r="X11" s="146" t="s">
        <v>12</v>
      </c>
    </row>
    <row r="12" spans="1:24" s="139" customFormat="1" ht="43.15" customHeight="1" thickBot="1" x14ac:dyDescent="0.45">
      <c r="A12" s="529"/>
      <c r="B12" s="529"/>
      <c r="C12" s="529"/>
      <c r="D12" s="529"/>
      <c r="E12" s="530"/>
      <c r="F12" s="531"/>
      <c r="G12" s="530"/>
      <c r="H12" s="531"/>
      <c r="I12" s="539"/>
      <c r="J12" s="538"/>
      <c r="K12" s="518"/>
      <c r="L12" s="519"/>
      <c r="M12" s="519"/>
      <c r="N12" s="519"/>
      <c r="O12" s="521"/>
      <c r="P12" s="294" t="s">
        <v>192</v>
      </c>
      <c r="Q12" s="294" t="s">
        <v>193</v>
      </c>
      <c r="R12" s="147" t="s">
        <v>194</v>
      </c>
      <c r="S12" s="528"/>
      <c r="X12" s="146" t="s">
        <v>17</v>
      </c>
    </row>
    <row r="13" spans="1:24" ht="39" customHeight="1" thickBot="1" x14ac:dyDescent="0.3">
      <c r="A13" s="26"/>
      <c r="B13" s="26"/>
      <c r="C13" s="26"/>
      <c r="D13" s="26"/>
      <c r="E13" s="148"/>
      <c r="F13" s="149"/>
      <c r="G13" s="150"/>
      <c r="H13" s="149"/>
      <c r="I13" s="151"/>
      <c r="J13" s="152"/>
      <c r="K13" s="149"/>
      <c r="L13" s="26"/>
      <c r="M13" s="153">
        <f>K13+L13</f>
        <v>0</v>
      </c>
      <c r="N13" s="26"/>
      <c r="O13" s="154">
        <f>IFERROR(N13/K13*100,)</f>
        <v>0</v>
      </c>
      <c r="P13" s="26"/>
      <c r="Q13" s="150"/>
      <c r="R13" s="150">
        <f>IFERROR(Q13/P13,)</f>
        <v>0</v>
      </c>
      <c r="S13" s="155"/>
      <c r="X13" s="146" t="s">
        <v>20</v>
      </c>
    </row>
    <row r="14" spans="1:24" ht="39" customHeight="1" thickBot="1" x14ac:dyDescent="0.3">
      <c r="A14" s="26"/>
      <c r="B14" s="26"/>
      <c r="C14" s="26"/>
      <c r="D14" s="26"/>
      <c r="E14" s="148"/>
      <c r="F14" s="149"/>
      <c r="G14" s="150"/>
      <c r="H14" s="149"/>
      <c r="I14" s="151"/>
      <c r="J14" s="152"/>
      <c r="K14" s="149"/>
      <c r="L14" s="26"/>
      <c r="M14" s="153">
        <f t="shared" ref="M14:M77" si="0">K14+L14</f>
        <v>0</v>
      </c>
      <c r="N14" s="26"/>
      <c r="O14" s="154">
        <f t="shared" ref="O14:O77" si="1">IFERROR(N14/K14*100,)</f>
        <v>0</v>
      </c>
      <c r="P14" s="26"/>
      <c r="Q14" s="26"/>
      <c r="R14" s="150">
        <f t="shared" ref="R14:R77" si="2">IFERROR(Q14/P14,)</f>
        <v>0</v>
      </c>
      <c r="S14" s="156"/>
      <c r="X14" s="146" t="s">
        <v>24</v>
      </c>
    </row>
    <row r="15" spans="1:24" ht="39" customHeight="1" thickBot="1" x14ac:dyDescent="0.3">
      <c r="A15" s="26"/>
      <c r="B15" s="26"/>
      <c r="C15" s="26"/>
      <c r="D15" s="26"/>
      <c r="E15" s="148"/>
      <c r="F15" s="149"/>
      <c r="G15" s="150"/>
      <c r="H15" s="149"/>
      <c r="I15" s="151"/>
      <c r="J15" s="152"/>
      <c r="K15" s="149"/>
      <c r="L15" s="26"/>
      <c r="M15" s="153">
        <f t="shared" si="0"/>
        <v>0</v>
      </c>
      <c r="N15" s="26"/>
      <c r="O15" s="154">
        <f t="shared" si="1"/>
        <v>0</v>
      </c>
      <c r="P15" s="26"/>
      <c r="Q15" s="26"/>
      <c r="R15" s="150">
        <f t="shared" si="2"/>
        <v>0</v>
      </c>
      <c r="S15" s="156"/>
      <c r="X15" s="146" t="s">
        <v>23</v>
      </c>
    </row>
    <row r="16" spans="1:24" ht="39" customHeight="1" thickBot="1" x14ac:dyDescent="0.3">
      <c r="A16" s="26"/>
      <c r="B16" s="26"/>
      <c r="C16" s="26"/>
      <c r="D16" s="26"/>
      <c r="E16" s="148"/>
      <c r="F16" s="149"/>
      <c r="G16" s="150"/>
      <c r="H16" s="149"/>
      <c r="I16" s="151"/>
      <c r="J16" s="152"/>
      <c r="K16" s="149"/>
      <c r="L16" s="26"/>
      <c r="M16" s="153">
        <f t="shared" si="0"/>
        <v>0</v>
      </c>
      <c r="N16" s="26"/>
      <c r="O16" s="154">
        <f t="shared" si="1"/>
        <v>0</v>
      </c>
      <c r="P16" s="26"/>
      <c r="Q16" s="26"/>
      <c r="R16" s="150">
        <f t="shared" si="2"/>
        <v>0</v>
      </c>
      <c r="S16" s="156"/>
      <c r="X16" s="146" t="s">
        <v>16</v>
      </c>
    </row>
    <row r="17" spans="1:24" ht="39" customHeight="1" thickBot="1" x14ac:dyDescent="0.3">
      <c r="A17" s="26"/>
      <c r="B17" s="26"/>
      <c r="C17" s="26"/>
      <c r="D17" s="26"/>
      <c r="E17" s="148"/>
      <c r="F17" s="149"/>
      <c r="G17" s="150"/>
      <c r="H17" s="149"/>
      <c r="I17" s="151"/>
      <c r="J17" s="152"/>
      <c r="K17" s="149"/>
      <c r="L17" s="26"/>
      <c r="M17" s="153">
        <f t="shared" si="0"/>
        <v>0</v>
      </c>
      <c r="N17" s="26"/>
      <c r="O17" s="154">
        <f t="shared" si="1"/>
        <v>0</v>
      </c>
      <c r="P17" s="26"/>
      <c r="Q17" s="26"/>
      <c r="R17" s="150">
        <f t="shared" si="2"/>
        <v>0</v>
      </c>
      <c r="S17" s="156"/>
      <c r="X17" s="146" t="s">
        <v>13</v>
      </c>
    </row>
    <row r="18" spans="1:24" ht="39" customHeight="1" thickBot="1" x14ac:dyDescent="0.3">
      <c r="A18" s="26"/>
      <c r="B18" s="26"/>
      <c r="C18" s="26"/>
      <c r="D18" s="26"/>
      <c r="E18" s="148"/>
      <c r="F18" s="149"/>
      <c r="G18" s="150"/>
      <c r="H18" s="149"/>
      <c r="I18" s="151"/>
      <c r="J18" s="152"/>
      <c r="K18" s="149"/>
      <c r="L18" s="26"/>
      <c r="M18" s="153">
        <f t="shared" si="0"/>
        <v>0</v>
      </c>
      <c r="N18" s="26"/>
      <c r="O18" s="154">
        <f t="shared" si="1"/>
        <v>0</v>
      </c>
      <c r="P18" s="26"/>
      <c r="Q18" s="26"/>
      <c r="R18" s="150">
        <f t="shared" si="2"/>
        <v>0</v>
      </c>
      <c r="S18" s="156"/>
      <c r="X18" s="146" t="s">
        <v>19</v>
      </c>
    </row>
    <row r="19" spans="1:24" ht="39" customHeight="1" thickBot="1" x14ac:dyDescent="0.3">
      <c r="A19" s="26"/>
      <c r="B19" s="26"/>
      <c r="C19" s="26"/>
      <c r="D19" s="26"/>
      <c r="E19" s="148"/>
      <c r="F19" s="149"/>
      <c r="G19" s="150"/>
      <c r="H19" s="149"/>
      <c r="I19" s="151"/>
      <c r="J19" s="152"/>
      <c r="K19" s="149"/>
      <c r="L19" s="26"/>
      <c r="M19" s="153">
        <f t="shared" si="0"/>
        <v>0</v>
      </c>
      <c r="N19" s="26"/>
      <c r="O19" s="154">
        <f t="shared" si="1"/>
        <v>0</v>
      </c>
      <c r="P19" s="26"/>
      <c r="Q19" s="26"/>
      <c r="R19" s="150">
        <f t="shared" si="2"/>
        <v>0</v>
      </c>
      <c r="S19" s="156"/>
      <c r="X19" s="146" t="s">
        <v>15</v>
      </c>
    </row>
    <row r="20" spans="1:24" ht="39" customHeight="1" thickBot="1" x14ac:dyDescent="0.3">
      <c r="A20" s="26"/>
      <c r="B20" s="26"/>
      <c r="C20" s="26"/>
      <c r="D20" s="26"/>
      <c r="E20" s="148"/>
      <c r="F20" s="149"/>
      <c r="G20" s="150"/>
      <c r="H20" s="149"/>
      <c r="I20" s="151"/>
      <c r="J20" s="152"/>
      <c r="K20" s="149"/>
      <c r="L20" s="26"/>
      <c r="M20" s="153">
        <f t="shared" si="0"/>
        <v>0</v>
      </c>
      <c r="N20" s="26"/>
      <c r="O20" s="154">
        <f t="shared" si="1"/>
        <v>0</v>
      </c>
      <c r="P20" s="26"/>
      <c r="Q20" s="26"/>
      <c r="R20" s="150">
        <f t="shared" si="2"/>
        <v>0</v>
      </c>
      <c r="S20" s="156"/>
      <c r="X20" s="146" t="s">
        <v>8</v>
      </c>
    </row>
    <row r="21" spans="1:24" ht="39" customHeight="1" thickBot="1" x14ac:dyDescent="0.3">
      <c r="A21" s="26"/>
      <c r="B21" s="26"/>
      <c r="C21" s="26"/>
      <c r="D21" s="26"/>
      <c r="E21" s="148"/>
      <c r="F21" s="149"/>
      <c r="G21" s="150"/>
      <c r="H21" s="149"/>
      <c r="I21" s="151"/>
      <c r="J21" s="152"/>
      <c r="K21" s="149"/>
      <c r="L21" s="26"/>
      <c r="M21" s="153">
        <f t="shared" si="0"/>
        <v>0</v>
      </c>
      <c r="N21" s="26"/>
      <c r="O21" s="154">
        <f t="shared" si="1"/>
        <v>0</v>
      </c>
      <c r="P21" s="26"/>
      <c r="Q21" s="26"/>
      <c r="R21" s="150">
        <f t="shared" si="2"/>
        <v>0</v>
      </c>
      <c r="S21" s="156"/>
      <c r="X21" s="146" t="s">
        <v>14</v>
      </c>
    </row>
    <row r="22" spans="1:24" ht="39" customHeight="1" thickBot="1" x14ac:dyDescent="0.3">
      <c r="A22" s="26"/>
      <c r="B22" s="26"/>
      <c r="C22" s="26"/>
      <c r="D22" s="26"/>
      <c r="E22" s="148"/>
      <c r="F22" s="149"/>
      <c r="G22" s="150"/>
      <c r="H22" s="149"/>
      <c r="I22" s="151"/>
      <c r="J22" s="152"/>
      <c r="K22" s="149"/>
      <c r="L22" s="26"/>
      <c r="M22" s="153">
        <f t="shared" si="0"/>
        <v>0</v>
      </c>
      <c r="N22" s="26"/>
      <c r="O22" s="154">
        <f t="shared" si="1"/>
        <v>0</v>
      </c>
      <c r="P22" s="26"/>
      <c r="Q22" s="26"/>
      <c r="R22" s="150">
        <f t="shared" si="2"/>
        <v>0</v>
      </c>
      <c r="S22" s="156"/>
      <c r="X22" s="146" t="s">
        <v>18</v>
      </c>
    </row>
    <row r="23" spans="1:24" ht="39" customHeight="1" thickBot="1" x14ac:dyDescent="0.3">
      <c r="A23" s="26"/>
      <c r="B23" s="26"/>
      <c r="C23" s="26"/>
      <c r="D23" s="26"/>
      <c r="E23" s="148"/>
      <c r="F23" s="149"/>
      <c r="G23" s="150"/>
      <c r="H23" s="149"/>
      <c r="I23" s="151"/>
      <c r="J23" s="152"/>
      <c r="K23" s="149"/>
      <c r="L23" s="26"/>
      <c r="M23" s="153">
        <f t="shared" si="0"/>
        <v>0</v>
      </c>
      <c r="N23" s="26"/>
      <c r="O23" s="154">
        <f t="shared" si="1"/>
        <v>0</v>
      </c>
      <c r="P23" s="26"/>
      <c r="Q23" s="26"/>
      <c r="R23" s="150">
        <f t="shared" si="2"/>
        <v>0</v>
      </c>
      <c r="S23" s="156"/>
      <c r="X23" s="146" t="s">
        <v>25</v>
      </c>
    </row>
    <row r="24" spans="1:24" ht="39" customHeight="1" thickBot="1" x14ac:dyDescent="0.3">
      <c r="A24" s="26"/>
      <c r="B24" s="26"/>
      <c r="C24" s="26"/>
      <c r="D24" s="26"/>
      <c r="E24" s="148"/>
      <c r="F24" s="149"/>
      <c r="G24" s="150"/>
      <c r="H24" s="149"/>
      <c r="I24" s="151"/>
      <c r="J24" s="152"/>
      <c r="K24" s="149"/>
      <c r="L24" s="26"/>
      <c r="M24" s="153">
        <f t="shared" si="0"/>
        <v>0</v>
      </c>
      <c r="N24" s="26"/>
      <c r="O24" s="154">
        <f t="shared" si="1"/>
        <v>0</v>
      </c>
      <c r="P24" s="26"/>
      <c r="Q24" s="26"/>
      <c r="R24" s="150">
        <f t="shared" si="2"/>
        <v>0</v>
      </c>
      <c r="S24" s="156"/>
      <c r="X24" s="146" t="s">
        <v>11</v>
      </c>
    </row>
    <row r="25" spans="1:24" ht="39" customHeight="1" x14ac:dyDescent="0.25">
      <c r="A25" s="26"/>
      <c r="B25" s="26"/>
      <c r="C25" s="26"/>
      <c r="D25" s="26"/>
      <c r="E25" s="148"/>
      <c r="F25" s="149"/>
      <c r="G25" s="150"/>
      <c r="H25" s="149"/>
      <c r="I25" s="151"/>
      <c r="J25" s="152"/>
      <c r="K25" s="149"/>
      <c r="L25" s="26"/>
      <c r="M25" s="153">
        <f t="shared" si="0"/>
        <v>0</v>
      </c>
      <c r="N25" s="26"/>
      <c r="O25" s="154">
        <f t="shared" si="1"/>
        <v>0</v>
      </c>
      <c r="P25" s="26"/>
      <c r="Q25" s="26"/>
      <c r="R25" s="150">
        <f t="shared" si="2"/>
        <v>0</v>
      </c>
      <c r="S25" s="156"/>
      <c r="X25" s="146" t="s">
        <v>9</v>
      </c>
    </row>
    <row r="26" spans="1:24" ht="39" customHeight="1" thickBot="1" x14ac:dyDescent="0.5">
      <c r="A26" s="26"/>
      <c r="B26" s="26"/>
      <c r="C26" s="26"/>
      <c r="D26" s="26"/>
      <c r="E26" s="148"/>
      <c r="F26" s="149"/>
      <c r="G26" s="150"/>
      <c r="H26" s="149"/>
      <c r="I26" s="151"/>
      <c r="J26" s="152"/>
      <c r="K26" s="149"/>
      <c r="L26" s="26"/>
      <c r="M26" s="153">
        <f t="shared" si="0"/>
        <v>0</v>
      </c>
      <c r="N26" s="26"/>
      <c r="O26" s="154">
        <f t="shared" si="1"/>
        <v>0</v>
      </c>
      <c r="P26" s="26"/>
      <c r="Q26" s="26"/>
      <c r="R26" s="150">
        <f t="shared" si="2"/>
        <v>0</v>
      </c>
      <c r="S26" s="156"/>
      <c r="X26" s="157"/>
    </row>
    <row r="27" spans="1:24" ht="39" customHeight="1" x14ac:dyDescent="0.25">
      <c r="A27" s="26"/>
      <c r="B27" s="26"/>
      <c r="C27" s="26"/>
      <c r="D27" s="26"/>
      <c r="E27" s="148"/>
      <c r="F27" s="149"/>
      <c r="G27" s="150"/>
      <c r="H27" s="149"/>
      <c r="I27" s="151"/>
      <c r="J27" s="152"/>
      <c r="K27" s="149"/>
      <c r="L27" s="26"/>
      <c r="M27" s="153">
        <f t="shared" si="0"/>
        <v>0</v>
      </c>
      <c r="N27" s="26"/>
      <c r="O27" s="154">
        <f t="shared" si="1"/>
        <v>0</v>
      </c>
      <c r="P27" s="26"/>
      <c r="Q27" s="26"/>
      <c r="R27" s="150">
        <f t="shared" si="2"/>
        <v>0</v>
      </c>
      <c r="S27" s="156"/>
    </row>
    <row r="28" spans="1:24" ht="39" customHeight="1" x14ac:dyDescent="0.25">
      <c r="A28" s="26"/>
      <c r="B28" s="26"/>
      <c r="C28" s="26"/>
      <c r="D28" s="26"/>
      <c r="E28" s="148"/>
      <c r="F28" s="149"/>
      <c r="G28" s="150"/>
      <c r="H28" s="149"/>
      <c r="I28" s="151"/>
      <c r="J28" s="152"/>
      <c r="K28" s="149"/>
      <c r="L28" s="26"/>
      <c r="M28" s="153">
        <f t="shared" si="0"/>
        <v>0</v>
      </c>
      <c r="N28" s="26"/>
      <c r="O28" s="154">
        <f t="shared" si="1"/>
        <v>0</v>
      </c>
      <c r="P28" s="26"/>
      <c r="Q28" s="26"/>
      <c r="R28" s="150">
        <f t="shared" si="2"/>
        <v>0</v>
      </c>
      <c r="S28" s="156"/>
    </row>
    <row r="29" spans="1:24" ht="39" customHeight="1" x14ac:dyDescent="0.25">
      <c r="A29" s="26"/>
      <c r="B29" s="26"/>
      <c r="C29" s="26"/>
      <c r="D29" s="26"/>
      <c r="E29" s="148"/>
      <c r="F29" s="149"/>
      <c r="G29" s="150"/>
      <c r="H29" s="149"/>
      <c r="I29" s="151"/>
      <c r="J29" s="152"/>
      <c r="K29" s="149"/>
      <c r="L29" s="26"/>
      <c r="M29" s="153">
        <f t="shared" si="0"/>
        <v>0</v>
      </c>
      <c r="N29" s="26"/>
      <c r="O29" s="154">
        <f t="shared" si="1"/>
        <v>0</v>
      </c>
      <c r="P29" s="26"/>
      <c r="Q29" s="26"/>
      <c r="R29" s="150">
        <f t="shared" si="2"/>
        <v>0</v>
      </c>
      <c r="S29" s="156"/>
    </row>
    <row r="30" spans="1:24" ht="39" customHeight="1" x14ac:dyDescent="0.25">
      <c r="A30" s="26"/>
      <c r="B30" s="26"/>
      <c r="C30" s="26"/>
      <c r="D30" s="26"/>
      <c r="E30" s="148"/>
      <c r="F30" s="149"/>
      <c r="G30" s="150"/>
      <c r="H30" s="149"/>
      <c r="I30" s="151"/>
      <c r="J30" s="152"/>
      <c r="K30" s="149"/>
      <c r="L30" s="26"/>
      <c r="M30" s="153">
        <f t="shared" si="0"/>
        <v>0</v>
      </c>
      <c r="N30" s="26"/>
      <c r="O30" s="154">
        <f t="shared" si="1"/>
        <v>0</v>
      </c>
      <c r="P30" s="26"/>
      <c r="Q30" s="26"/>
      <c r="R30" s="150">
        <f t="shared" si="2"/>
        <v>0</v>
      </c>
      <c r="S30" s="156"/>
    </row>
    <row r="31" spans="1:24" ht="39" customHeight="1" x14ac:dyDescent="0.25">
      <c r="A31" s="26"/>
      <c r="B31" s="26"/>
      <c r="C31" s="26"/>
      <c r="D31" s="26"/>
      <c r="E31" s="148"/>
      <c r="F31" s="149"/>
      <c r="G31" s="150"/>
      <c r="H31" s="149"/>
      <c r="I31" s="151"/>
      <c r="J31" s="152"/>
      <c r="K31" s="149"/>
      <c r="L31" s="26"/>
      <c r="M31" s="153">
        <f t="shared" si="0"/>
        <v>0</v>
      </c>
      <c r="N31" s="26"/>
      <c r="O31" s="154">
        <f t="shared" si="1"/>
        <v>0</v>
      </c>
      <c r="P31" s="26"/>
      <c r="Q31" s="26"/>
      <c r="R31" s="150">
        <f t="shared" si="2"/>
        <v>0</v>
      </c>
      <c r="S31" s="156"/>
    </row>
    <row r="32" spans="1:24" ht="39" customHeight="1" x14ac:dyDescent="0.25">
      <c r="A32" s="26"/>
      <c r="B32" s="26"/>
      <c r="C32" s="26"/>
      <c r="D32" s="26"/>
      <c r="E32" s="148"/>
      <c r="F32" s="149"/>
      <c r="G32" s="150"/>
      <c r="H32" s="149"/>
      <c r="I32" s="151"/>
      <c r="J32" s="152"/>
      <c r="K32" s="149"/>
      <c r="L32" s="26"/>
      <c r="M32" s="153">
        <f t="shared" si="0"/>
        <v>0</v>
      </c>
      <c r="N32" s="26"/>
      <c r="O32" s="154">
        <f t="shared" si="1"/>
        <v>0</v>
      </c>
      <c r="P32" s="26"/>
      <c r="Q32" s="26"/>
      <c r="R32" s="150">
        <f t="shared" si="2"/>
        <v>0</v>
      </c>
      <c r="S32" s="156"/>
    </row>
    <row r="33" spans="1:19" ht="39" customHeight="1" x14ac:dyDescent="0.25">
      <c r="A33" s="26"/>
      <c r="B33" s="26"/>
      <c r="C33" s="26"/>
      <c r="D33" s="26"/>
      <c r="E33" s="148"/>
      <c r="F33" s="149"/>
      <c r="G33" s="150"/>
      <c r="H33" s="149"/>
      <c r="I33" s="151"/>
      <c r="J33" s="152"/>
      <c r="K33" s="149"/>
      <c r="L33" s="26"/>
      <c r="M33" s="153">
        <f t="shared" si="0"/>
        <v>0</v>
      </c>
      <c r="N33" s="26"/>
      <c r="O33" s="154">
        <f t="shared" si="1"/>
        <v>0</v>
      </c>
      <c r="P33" s="26"/>
      <c r="Q33" s="26"/>
      <c r="R33" s="150">
        <f t="shared" si="2"/>
        <v>0</v>
      </c>
      <c r="S33" s="156"/>
    </row>
    <row r="34" spans="1:19" ht="39" customHeight="1" x14ac:dyDescent="0.25">
      <c r="A34" s="26"/>
      <c r="B34" s="26"/>
      <c r="C34" s="26"/>
      <c r="D34" s="26"/>
      <c r="E34" s="148"/>
      <c r="F34" s="149"/>
      <c r="G34" s="150"/>
      <c r="H34" s="149"/>
      <c r="I34" s="151"/>
      <c r="J34" s="152"/>
      <c r="K34" s="149"/>
      <c r="L34" s="26"/>
      <c r="M34" s="153">
        <f t="shared" si="0"/>
        <v>0</v>
      </c>
      <c r="N34" s="26"/>
      <c r="O34" s="154">
        <f t="shared" si="1"/>
        <v>0</v>
      </c>
      <c r="P34" s="26"/>
      <c r="Q34" s="26"/>
      <c r="R34" s="150">
        <f t="shared" si="2"/>
        <v>0</v>
      </c>
      <c r="S34" s="156"/>
    </row>
    <row r="35" spans="1:19" ht="39" customHeight="1" x14ac:dyDescent="0.25">
      <c r="A35" s="26"/>
      <c r="B35" s="26"/>
      <c r="C35" s="26"/>
      <c r="D35" s="26"/>
      <c r="E35" s="148"/>
      <c r="F35" s="149"/>
      <c r="G35" s="150"/>
      <c r="H35" s="149"/>
      <c r="I35" s="151"/>
      <c r="J35" s="152"/>
      <c r="K35" s="149"/>
      <c r="L35" s="26"/>
      <c r="M35" s="153">
        <f t="shared" si="0"/>
        <v>0</v>
      </c>
      <c r="N35" s="26"/>
      <c r="O35" s="154">
        <f t="shared" si="1"/>
        <v>0</v>
      </c>
      <c r="P35" s="26"/>
      <c r="Q35" s="26"/>
      <c r="R35" s="150">
        <f t="shared" si="2"/>
        <v>0</v>
      </c>
      <c r="S35" s="156"/>
    </row>
    <row r="36" spans="1:19" ht="39" customHeight="1" x14ac:dyDescent="0.25">
      <c r="A36" s="26"/>
      <c r="B36" s="26"/>
      <c r="C36" s="26"/>
      <c r="D36" s="26"/>
      <c r="E36" s="148"/>
      <c r="F36" s="149"/>
      <c r="G36" s="150"/>
      <c r="H36" s="149"/>
      <c r="I36" s="151"/>
      <c r="J36" s="152"/>
      <c r="K36" s="149"/>
      <c r="L36" s="26"/>
      <c r="M36" s="153">
        <f t="shared" si="0"/>
        <v>0</v>
      </c>
      <c r="N36" s="26"/>
      <c r="O36" s="154">
        <f t="shared" si="1"/>
        <v>0</v>
      </c>
      <c r="P36" s="26"/>
      <c r="Q36" s="26"/>
      <c r="R36" s="150">
        <f t="shared" si="2"/>
        <v>0</v>
      </c>
      <c r="S36" s="156"/>
    </row>
    <row r="37" spans="1:19" ht="39" customHeight="1" x14ac:dyDescent="0.25">
      <c r="A37" s="26"/>
      <c r="B37" s="26"/>
      <c r="C37" s="26"/>
      <c r="D37" s="26"/>
      <c r="E37" s="148"/>
      <c r="F37" s="149"/>
      <c r="G37" s="150"/>
      <c r="H37" s="149"/>
      <c r="I37" s="151"/>
      <c r="J37" s="152"/>
      <c r="K37" s="149"/>
      <c r="L37" s="26"/>
      <c r="M37" s="153">
        <f t="shared" si="0"/>
        <v>0</v>
      </c>
      <c r="N37" s="26"/>
      <c r="O37" s="154">
        <f t="shared" si="1"/>
        <v>0</v>
      </c>
      <c r="P37" s="26"/>
      <c r="Q37" s="26"/>
      <c r="R37" s="150">
        <f t="shared" si="2"/>
        <v>0</v>
      </c>
      <c r="S37" s="156"/>
    </row>
    <row r="38" spans="1:19" ht="39" customHeight="1" x14ac:dyDescent="0.25">
      <c r="A38" s="26"/>
      <c r="B38" s="26"/>
      <c r="C38" s="26"/>
      <c r="D38" s="26"/>
      <c r="E38" s="148"/>
      <c r="F38" s="149"/>
      <c r="G38" s="150"/>
      <c r="H38" s="149"/>
      <c r="I38" s="151"/>
      <c r="J38" s="152"/>
      <c r="K38" s="149"/>
      <c r="L38" s="26"/>
      <c r="M38" s="153">
        <f t="shared" si="0"/>
        <v>0</v>
      </c>
      <c r="N38" s="26"/>
      <c r="O38" s="154">
        <f t="shared" si="1"/>
        <v>0</v>
      </c>
      <c r="P38" s="26"/>
      <c r="Q38" s="26"/>
      <c r="R38" s="150">
        <f t="shared" si="2"/>
        <v>0</v>
      </c>
      <c r="S38" s="156"/>
    </row>
    <row r="39" spans="1:19" ht="39" customHeight="1" x14ac:dyDescent="0.25">
      <c r="A39" s="26"/>
      <c r="B39" s="26"/>
      <c r="C39" s="26"/>
      <c r="D39" s="26"/>
      <c r="E39" s="148"/>
      <c r="F39" s="149"/>
      <c r="G39" s="150"/>
      <c r="H39" s="149"/>
      <c r="I39" s="151"/>
      <c r="J39" s="152"/>
      <c r="K39" s="149"/>
      <c r="L39" s="26"/>
      <c r="M39" s="153">
        <f t="shared" si="0"/>
        <v>0</v>
      </c>
      <c r="N39" s="26"/>
      <c r="O39" s="154">
        <f t="shared" si="1"/>
        <v>0</v>
      </c>
      <c r="P39" s="26"/>
      <c r="Q39" s="26"/>
      <c r="R39" s="150">
        <f t="shared" si="2"/>
        <v>0</v>
      </c>
      <c r="S39" s="156"/>
    </row>
    <row r="40" spans="1:19" ht="39" customHeight="1" x14ac:dyDescent="0.25">
      <c r="A40" s="26"/>
      <c r="B40" s="26"/>
      <c r="C40" s="26"/>
      <c r="D40" s="26"/>
      <c r="E40" s="148"/>
      <c r="F40" s="149"/>
      <c r="G40" s="150"/>
      <c r="H40" s="149"/>
      <c r="I40" s="151"/>
      <c r="J40" s="152"/>
      <c r="K40" s="149"/>
      <c r="L40" s="26"/>
      <c r="M40" s="153">
        <f t="shared" si="0"/>
        <v>0</v>
      </c>
      <c r="N40" s="26"/>
      <c r="O40" s="154">
        <f t="shared" si="1"/>
        <v>0</v>
      </c>
      <c r="P40" s="26"/>
      <c r="Q40" s="26"/>
      <c r="R40" s="150">
        <f t="shared" si="2"/>
        <v>0</v>
      </c>
      <c r="S40" s="156"/>
    </row>
    <row r="41" spans="1:19" ht="39" customHeight="1" x14ac:dyDescent="0.25">
      <c r="A41" s="26"/>
      <c r="B41" s="26"/>
      <c r="C41" s="26"/>
      <c r="D41" s="26"/>
      <c r="E41" s="148"/>
      <c r="F41" s="149"/>
      <c r="G41" s="150"/>
      <c r="H41" s="149"/>
      <c r="I41" s="151"/>
      <c r="J41" s="152"/>
      <c r="K41" s="149"/>
      <c r="L41" s="26"/>
      <c r="M41" s="153">
        <f t="shared" si="0"/>
        <v>0</v>
      </c>
      <c r="N41" s="26"/>
      <c r="O41" s="154">
        <f t="shared" si="1"/>
        <v>0</v>
      </c>
      <c r="P41" s="26"/>
      <c r="Q41" s="26"/>
      <c r="R41" s="150">
        <f t="shared" si="2"/>
        <v>0</v>
      </c>
      <c r="S41" s="156"/>
    </row>
    <row r="42" spans="1:19" ht="39" customHeight="1" x14ac:dyDescent="0.25">
      <c r="A42" s="26"/>
      <c r="B42" s="26"/>
      <c r="C42" s="26"/>
      <c r="D42" s="26"/>
      <c r="E42" s="148"/>
      <c r="F42" s="149"/>
      <c r="G42" s="150"/>
      <c r="H42" s="149"/>
      <c r="I42" s="151"/>
      <c r="J42" s="152"/>
      <c r="K42" s="149"/>
      <c r="L42" s="26"/>
      <c r="M42" s="153">
        <f t="shared" si="0"/>
        <v>0</v>
      </c>
      <c r="N42" s="26"/>
      <c r="O42" s="154">
        <f t="shared" si="1"/>
        <v>0</v>
      </c>
      <c r="P42" s="26"/>
      <c r="Q42" s="26"/>
      <c r="R42" s="150">
        <f t="shared" si="2"/>
        <v>0</v>
      </c>
      <c r="S42" s="156"/>
    </row>
    <row r="43" spans="1:19" ht="39" customHeight="1" x14ac:dyDescent="0.25">
      <c r="A43" s="26"/>
      <c r="B43" s="26"/>
      <c r="C43" s="26"/>
      <c r="D43" s="26"/>
      <c r="E43" s="148"/>
      <c r="F43" s="149"/>
      <c r="G43" s="150"/>
      <c r="H43" s="149"/>
      <c r="I43" s="151"/>
      <c r="J43" s="152"/>
      <c r="K43" s="149"/>
      <c r="L43" s="26"/>
      <c r="M43" s="153">
        <f t="shared" si="0"/>
        <v>0</v>
      </c>
      <c r="N43" s="26"/>
      <c r="O43" s="154">
        <f t="shared" si="1"/>
        <v>0</v>
      </c>
      <c r="P43" s="26"/>
      <c r="Q43" s="26"/>
      <c r="R43" s="150">
        <f t="shared" si="2"/>
        <v>0</v>
      </c>
      <c r="S43" s="156"/>
    </row>
    <row r="44" spans="1:19" ht="39" customHeight="1" x14ac:dyDescent="0.25">
      <c r="A44" s="26"/>
      <c r="B44" s="26"/>
      <c r="C44" s="26"/>
      <c r="D44" s="26"/>
      <c r="E44" s="148"/>
      <c r="F44" s="149"/>
      <c r="G44" s="150"/>
      <c r="H44" s="149"/>
      <c r="I44" s="151"/>
      <c r="J44" s="152"/>
      <c r="K44" s="149"/>
      <c r="L44" s="26"/>
      <c r="M44" s="153">
        <f t="shared" si="0"/>
        <v>0</v>
      </c>
      <c r="N44" s="26"/>
      <c r="O44" s="154">
        <f t="shared" si="1"/>
        <v>0</v>
      </c>
      <c r="P44" s="26"/>
      <c r="Q44" s="26"/>
      <c r="R44" s="150">
        <f t="shared" si="2"/>
        <v>0</v>
      </c>
      <c r="S44" s="156"/>
    </row>
    <row r="45" spans="1:19" ht="39" customHeight="1" x14ac:dyDescent="0.25">
      <c r="A45" s="26"/>
      <c r="B45" s="26"/>
      <c r="C45" s="26"/>
      <c r="D45" s="26"/>
      <c r="E45" s="148"/>
      <c r="F45" s="149"/>
      <c r="G45" s="150"/>
      <c r="H45" s="149"/>
      <c r="I45" s="151"/>
      <c r="J45" s="152"/>
      <c r="K45" s="149"/>
      <c r="L45" s="26"/>
      <c r="M45" s="153">
        <f t="shared" si="0"/>
        <v>0</v>
      </c>
      <c r="N45" s="26"/>
      <c r="O45" s="154">
        <f t="shared" si="1"/>
        <v>0</v>
      </c>
      <c r="P45" s="26"/>
      <c r="Q45" s="26"/>
      <c r="R45" s="150">
        <f t="shared" si="2"/>
        <v>0</v>
      </c>
      <c r="S45" s="156"/>
    </row>
    <row r="46" spans="1:19" ht="39" customHeight="1" x14ac:dyDescent="0.25">
      <c r="A46" s="26"/>
      <c r="B46" s="26"/>
      <c r="C46" s="26"/>
      <c r="D46" s="26"/>
      <c r="E46" s="148"/>
      <c r="F46" s="149"/>
      <c r="G46" s="150"/>
      <c r="H46" s="149"/>
      <c r="I46" s="151"/>
      <c r="J46" s="152"/>
      <c r="K46" s="149"/>
      <c r="L46" s="26"/>
      <c r="M46" s="153">
        <f t="shared" si="0"/>
        <v>0</v>
      </c>
      <c r="N46" s="26"/>
      <c r="O46" s="154">
        <f t="shared" si="1"/>
        <v>0</v>
      </c>
      <c r="P46" s="26"/>
      <c r="Q46" s="26"/>
      <c r="R46" s="150">
        <f t="shared" si="2"/>
        <v>0</v>
      </c>
      <c r="S46" s="156"/>
    </row>
    <row r="47" spans="1:19" ht="39" customHeight="1" x14ac:dyDescent="0.25">
      <c r="A47" s="26"/>
      <c r="B47" s="26"/>
      <c r="C47" s="26"/>
      <c r="D47" s="26"/>
      <c r="E47" s="148"/>
      <c r="F47" s="149"/>
      <c r="G47" s="150"/>
      <c r="H47" s="149"/>
      <c r="I47" s="151"/>
      <c r="J47" s="152"/>
      <c r="K47" s="149"/>
      <c r="L47" s="26"/>
      <c r="M47" s="153">
        <f t="shared" si="0"/>
        <v>0</v>
      </c>
      <c r="N47" s="26"/>
      <c r="O47" s="154">
        <f t="shared" si="1"/>
        <v>0</v>
      </c>
      <c r="P47" s="26"/>
      <c r="Q47" s="26"/>
      <c r="R47" s="150">
        <f t="shared" si="2"/>
        <v>0</v>
      </c>
      <c r="S47" s="155"/>
    </row>
    <row r="48" spans="1:19" ht="39" customHeight="1" x14ac:dyDescent="0.25">
      <c r="A48" s="26"/>
      <c r="B48" s="26"/>
      <c r="C48" s="26"/>
      <c r="D48" s="26"/>
      <c r="E48" s="148"/>
      <c r="F48" s="149"/>
      <c r="G48" s="150"/>
      <c r="H48" s="149"/>
      <c r="I48" s="151"/>
      <c r="J48" s="152"/>
      <c r="K48" s="149"/>
      <c r="L48" s="26"/>
      <c r="M48" s="153">
        <f t="shared" si="0"/>
        <v>0</v>
      </c>
      <c r="N48" s="26"/>
      <c r="O48" s="154">
        <f t="shared" si="1"/>
        <v>0</v>
      </c>
      <c r="P48" s="26"/>
      <c r="Q48" s="26"/>
      <c r="R48" s="150">
        <f t="shared" si="2"/>
        <v>0</v>
      </c>
      <c r="S48" s="155"/>
    </row>
    <row r="49" spans="1:19" ht="39" customHeight="1" x14ac:dyDescent="0.25">
      <c r="A49" s="26"/>
      <c r="B49" s="26"/>
      <c r="C49" s="26"/>
      <c r="D49" s="26"/>
      <c r="E49" s="148"/>
      <c r="F49" s="149"/>
      <c r="G49" s="150"/>
      <c r="H49" s="149"/>
      <c r="I49" s="151"/>
      <c r="J49" s="152"/>
      <c r="K49" s="149"/>
      <c r="L49" s="26"/>
      <c r="M49" s="153">
        <f t="shared" si="0"/>
        <v>0</v>
      </c>
      <c r="N49" s="26"/>
      <c r="O49" s="154">
        <f t="shared" si="1"/>
        <v>0</v>
      </c>
      <c r="P49" s="26"/>
      <c r="Q49" s="26"/>
      <c r="R49" s="150">
        <f t="shared" si="2"/>
        <v>0</v>
      </c>
      <c r="S49" s="155"/>
    </row>
    <row r="50" spans="1:19" ht="39" customHeight="1" x14ac:dyDescent="0.25">
      <c r="A50" s="26"/>
      <c r="B50" s="26"/>
      <c r="C50" s="26"/>
      <c r="D50" s="26"/>
      <c r="E50" s="148"/>
      <c r="F50" s="149"/>
      <c r="G50" s="150"/>
      <c r="H50" s="149"/>
      <c r="I50" s="151"/>
      <c r="J50" s="152"/>
      <c r="K50" s="149"/>
      <c r="L50" s="26"/>
      <c r="M50" s="153">
        <f t="shared" si="0"/>
        <v>0</v>
      </c>
      <c r="N50" s="26"/>
      <c r="O50" s="154">
        <f t="shared" si="1"/>
        <v>0</v>
      </c>
      <c r="P50" s="26"/>
      <c r="Q50" s="26"/>
      <c r="R50" s="150">
        <f t="shared" si="2"/>
        <v>0</v>
      </c>
      <c r="S50" s="155"/>
    </row>
    <row r="51" spans="1:19" ht="39" customHeight="1" x14ac:dyDescent="0.25">
      <c r="A51" s="26"/>
      <c r="B51" s="26"/>
      <c r="C51" s="26"/>
      <c r="D51" s="26"/>
      <c r="E51" s="148"/>
      <c r="F51" s="149"/>
      <c r="G51" s="150"/>
      <c r="H51" s="149"/>
      <c r="I51" s="151"/>
      <c r="J51" s="152"/>
      <c r="K51" s="149"/>
      <c r="L51" s="26"/>
      <c r="M51" s="153">
        <f t="shared" si="0"/>
        <v>0</v>
      </c>
      <c r="N51" s="26"/>
      <c r="O51" s="154">
        <f t="shared" si="1"/>
        <v>0</v>
      </c>
      <c r="P51" s="26"/>
      <c r="Q51" s="26"/>
      <c r="R51" s="150">
        <f t="shared" si="2"/>
        <v>0</v>
      </c>
      <c r="S51" s="155"/>
    </row>
    <row r="52" spans="1:19" ht="39" customHeight="1" x14ac:dyDescent="0.25">
      <c r="A52" s="26"/>
      <c r="B52" s="26"/>
      <c r="C52" s="26"/>
      <c r="D52" s="26"/>
      <c r="E52" s="148"/>
      <c r="F52" s="149"/>
      <c r="G52" s="150"/>
      <c r="H52" s="149"/>
      <c r="I52" s="151"/>
      <c r="J52" s="152"/>
      <c r="K52" s="149"/>
      <c r="L52" s="26"/>
      <c r="M52" s="153">
        <f t="shared" si="0"/>
        <v>0</v>
      </c>
      <c r="N52" s="26"/>
      <c r="O52" s="154">
        <f t="shared" si="1"/>
        <v>0</v>
      </c>
      <c r="P52" s="26"/>
      <c r="Q52" s="26"/>
      <c r="R52" s="150">
        <f t="shared" si="2"/>
        <v>0</v>
      </c>
      <c r="S52" s="155"/>
    </row>
    <row r="53" spans="1:19" ht="39" customHeight="1" x14ac:dyDescent="0.25">
      <c r="A53" s="26"/>
      <c r="B53" s="26"/>
      <c r="C53" s="26"/>
      <c r="D53" s="26"/>
      <c r="E53" s="148"/>
      <c r="F53" s="149"/>
      <c r="G53" s="150"/>
      <c r="H53" s="149"/>
      <c r="I53" s="151"/>
      <c r="J53" s="152"/>
      <c r="K53" s="149"/>
      <c r="L53" s="26"/>
      <c r="M53" s="153">
        <f t="shared" si="0"/>
        <v>0</v>
      </c>
      <c r="N53" s="26"/>
      <c r="O53" s="154">
        <f t="shared" si="1"/>
        <v>0</v>
      </c>
      <c r="P53" s="26"/>
      <c r="Q53" s="26"/>
      <c r="R53" s="150">
        <f t="shared" si="2"/>
        <v>0</v>
      </c>
      <c r="S53" s="155"/>
    </row>
    <row r="54" spans="1:19" ht="39" customHeight="1" x14ac:dyDescent="0.25">
      <c r="A54" s="26"/>
      <c r="B54" s="26"/>
      <c r="C54" s="26"/>
      <c r="D54" s="26"/>
      <c r="E54" s="148"/>
      <c r="F54" s="149"/>
      <c r="G54" s="150"/>
      <c r="H54" s="149"/>
      <c r="I54" s="151"/>
      <c r="J54" s="152"/>
      <c r="K54" s="149"/>
      <c r="L54" s="26"/>
      <c r="M54" s="153">
        <f t="shared" si="0"/>
        <v>0</v>
      </c>
      <c r="N54" s="26"/>
      <c r="O54" s="154">
        <f t="shared" si="1"/>
        <v>0</v>
      </c>
      <c r="P54" s="26"/>
      <c r="Q54" s="26"/>
      <c r="R54" s="150">
        <f t="shared" si="2"/>
        <v>0</v>
      </c>
      <c r="S54" s="155"/>
    </row>
    <row r="55" spans="1:19" ht="39" customHeight="1" x14ac:dyDescent="0.25">
      <c r="A55" s="26"/>
      <c r="B55" s="26"/>
      <c r="C55" s="26"/>
      <c r="D55" s="26"/>
      <c r="E55" s="148"/>
      <c r="F55" s="149"/>
      <c r="G55" s="150"/>
      <c r="H55" s="149"/>
      <c r="I55" s="151"/>
      <c r="J55" s="152"/>
      <c r="K55" s="149"/>
      <c r="L55" s="26"/>
      <c r="M55" s="153">
        <f t="shared" si="0"/>
        <v>0</v>
      </c>
      <c r="N55" s="26"/>
      <c r="O55" s="154">
        <f t="shared" si="1"/>
        <v>0</v>
      </c>
      <c r="P55" s="26"/>
      <c r="Q55" s="26"/>
      <c r="R55" s="150">
        <f t="shared" si="2"/>
        <v>0</v>
      </c>
      <c r="S55" s="155"/>
    </row>
    <row r="56" spans="1:19" ht="39" hidden="1" customHeight="1" x14ac:dyDescent="0.25">
      <c r="A56" s="26"/>
      <c r="B56" s="26"/>
      <c r="C56" s="26"/>
      <c r="D56" s="26"/>
      <c r="E56" s="148"/>
      <c r="F56" s="149"/>
      <c r="G56" s="150"/>
      <c r="H56" s="149"/>
      <c r="I56" s="151"/>
      <c r="J56" s="152"/>
      <c r="K56" s="149"/>
      <c r="L56" s="26"/>
      <c r="M56" s="153">
        <f t="shared" si="0"/>
        <v>0</v>
      </c>
      <c r="N56" s="26"/>
      <c r="O56" s="154">
        <f t="shared" si="1"/>
        <v>0</v>
      </c>
      <c r="P56" s="26"/>
      <c r="Q56" s="26"/>
      <c r="R56" s="150">
        <f t="shared" si="2"/>
        <v>0</v>
      </c>
      <c r="S56" s="155"/>
    </row>
    <row r="57" spans="1:19" ht="39" hidden="1" customHeight="1" x14ac:dyDescent="0.25">
      <c r="A57" s="26"/>
      <c r="B57" s="26"/>
      <c r="C57" s="26"/>
      <c r="D57" s="26"/>
      <c r="E57" s="148"/>
      <c r="F57" s="149"/>
      <c r="G57" s="150"/>
      <c r="H57" s="149"/>
      <c r="I57" s="151"/>
      <c r="J57" s="152"/>
      <c r="K57" s="149"/>
      <c r="L57" s="26"/>
      <c r="M57" s="153">
        <f t="shared" si="0"/>
        <v>0</v>
      </c>
      <c r="N57" s="26"/>
      <c r="O57" s="154">
        <f t="shared" si="1"/>
        <v>0</v>
      </c>
      <c r="P57" s="26"/>
      <c r="Q57" s="26"/>
      <c r="R57" s="150">
        <f t="shared" si="2"/>
        <v>0</v>
      </c>
      <c r="S57" s="155"/>
    </row>
    <row r="58" spans="1:19" ht="39" hidden="1" customHeight="1" x14ac:dyDescent="0.25">
      <c r="A58" s="26"/>
      <c r="B58" s="26"/>
      <c r="C58" s="26"/>
      <c r="D58" s="26"/>
      <c r="E58" s="148"/>
      <c r="F58" s="149"/>
      <c r="G58" s="150"/>
      <c r="H58" s="149"/>
      <c r="I58" s="151"/>
      <c r="J58" s="152"/>
      <c r="K58" s="149"/>
      <c r="L58" s="26"/>
      <c r="M58" s="153">
        <f t="shared" si="0"/>
        <v>0</v>
      </c>
      <c r="N58" s="26"/>
      <c r="O58" s="154">
        <f t="shared" si="1"/>
        <v>0</v>
      </c>
      <c r="P58" s="26"/>
      <c r="Q58" s="26"/>
      <c r="R58" s="150">
        <f t="shared" si="2"/>
        <v>0</v>
      </c>
      <c r="S58" s="155"/>
    </row>
    <row r="59" spans="1:19" ht="39" hidden="1" customHeight="1" x14ac:dyDescent="0.25">
      <c r="A59" s="26"/>
      <c r="B59" s="26"/>
      <c r="C59" s="26"/>
      <c r="D59" s="26"/>
      <c r="E59" s="148"/>
      <c r="F59" s="149"/>
      <c r="G59" s="150"/>
      <c r="H59" s="149"/>
      <c r="I59" s="151"/>
      <c r="J59" s="152"/>
      <c r="K59" s="149"/>
      <c r="L59" s="26"/>
      <c r="M59" s="153">
        <f t="shared" si="0"/>
        <v>0</v>
      </c>
      <c r="N59" s="26"/>
      <c r="O59" s="154">
        <f t="shared" si="1"/>
        <v>0</v>
      </c>
      <c r="P59" s="26"/>
      <c r="Q59" s="26"/>
      <c r="R59" s="150">
        <f t="shared" si="2"/>
        <v>0</v>
      </c>
      <c r="S59" s="155"/>
    </row>
    <row r="60" spans="1:19" ht="39" hidden="1" customHeight="1" x14ac:dyDescent="0.25">
      <c r="A60" s="26"/>
      <c r="B60" s="26"/>
      <c r="C60" s="26"/>
      <c r="D60" s="26"/>
      <c r="E60" s="148"/>
      <c r="F60" s="149"/>
      <c r="G60" s="150"/>
      <c r="H60" s="149"/>
      <c r="I60" s="151"/>
      <c r="J60" s="152"/>
      <c r="K60" s="149"/>
      <c r="L60" s="26"/>
      <c r="M60" s="153">
        <f t="shared" si="0"/>
        <v>0</v>
      </c>
      <c r="N60" s="26"/>
      <c r="O60" s="154">
        <f t="shared" si="1"/>
        <v>0</v>
      </c>
      <c r="P60" s="26"/>
      <c r="Q60" s="26"/>
      <c r="R60" s="150">
        <f t="shared" si="2"/>
        <v>0</v>
      </c>
      <c r="S60" s="155"/>
    </row>
    <row r="61" spans="1:19" ht="39" hidden="1" customHeight="1" x14ac:dyDescent="0.25">
      <c r="A61" s="26"/>
      <c r="B61" s="26"/>
      <c r="C61" s="26"/>
      <c r="D61" s="26"/>
      <c r="E61" s="148"/>
      <c r="F61" s="149"/>
      <c r="G61" s="150"/>
      <c r="H61" s="149"/>
      <c r="I61" s="151"/>
      <c r="J61" s="152"/>
      <c r="K61" s="149"/>
      <c r="L61" s="26"/>
      <c r="M61" s="153">
        <f t="shared" si="0"/>
        <v>0</v>
      </c>
      <c r="N61" s="26"/>
      <c r="O61" s="154">
        <f t="shared" si="1"/>
        <v>0</v>
      </c>
      <c r="P61" s="26"/>
      <c r="Q61" s="26"/>
      <c r="R61" s="150">
        <f t="shared" si="2"/>
        <v>0</v>
      </c>
      <c r="S61" s="155"/>
    </row>
    <row r="62" spans="1:19" ht="39" hidden="1" customHeight="1" x14ac:dyDescent="0.25">
      <c r="A62" s="26"/>
      <c r="B62" s="26"/>
      <c r="C62" s="26"/>
      <c r="D62" s="26"/>
      <c r="E62" s="148"/>
      <c r="F62" s="149"/>
      <c r="G62" s="150"/>
      <c r="H62" s="149"/>
      <c r="I62" s="151"/>
      <c r="J62" s="152"/>
      <c r="K62" s="149"/>
      <c r="L62" s="26"/>
      <c r="M62" s="153">
        <f t="shared" si="0"/>
        <v>0</v>
      </c>
      <c r="N62" s="26"/>
      <c r="O62" s="154">
        <f t="shared" si="1"/>
        <v>0</v>
      </c>
      <c r="P62" s="26"/>
      <c r="Q62" s="26"/>
      <c r="R62" s="150">
        <f t="shared" si="2"/>
        <v>0</v>
      </c>
      <c r="S62" s="155"/>
    </row>
    <row r="63" spans="1:19" ht="39" hidden="1" customHeight="1" x14ac:dyDescent="0.25">
      <c r="A63" s="26"/>
      <c r="B63" s="26"/>
      <c r="C63" s="26"/>
      <c r="D63" s="26"/>
      <c r="E63" s="148"/>
      <c r="F63" s="149"/>
      <c r="G63" s="150"/>
      <c r="H63" s="149"/>
      <c r="I63" s="151"/>
      <c r="J63" s="152"/>
      <c r="K63" s="149"/>
      <c r="L63" s="26"/>
      <c r="M63" s="153">
        <f t="shared" si="0"/>
        <v>0</v>
      </c>
      <c r="N63" s="26"/>
      <c r="O63" s="154">
        <f t="shared" si="1"/>
        <v>0</v>
      </c>
      <c r="P63" s="26"/>
      <c r="Q63" s="26"/>
      <c r="R63" s="150">
        <f t="shared" si="2"/>
        <v>0</v>
      </c>
      <c r="S63" s="155"/>
    </row>
    <row r="64" spans="1:19" ht="39" hidden="1" customHeight="1" x14ac:dyDescent="0.25">
      <c r="A64" s="26"/>
      <c r="B64" s="26"/>
      <c r="C64" s="26"/>
      <c r="D64" s="26"/>
      <c r="E64" s="148"/>
      <c r="F64" s="149"/>
      <c r="G64" s="150"/>
      <c r="H64" s="149"/>
      <c r="I64" s="151"/>
      <c r="J64" s="152"/>
      <c r="K64" s="149"/>
      <c r="L64" s="26"/>
      <c r="M64" s="153">
        <f t="shared" si="0"/>
        <v>0</v>
      </c>
      <c r="N64" s="26"/>
      <c r="O64" s="154">
        <f t="shared" si="1"/>
        <v>0</v>
      </c>
      <c r="P64" s="26"/>
      <c r="Q64" s="26"/>
      <c r="R64" s="150">
        <f t="shared" si="2"/>
        <v>0</v>
      </c>
      <c r="S64" s="155"/>
    </row>
    <row r="65" spans="1:19" ht="39" hidden="1" customHeight="1" x14ac:dyDescent="0.25">
      <c r="A65" s="26"/>
      <c r="B65" s="26"/>
      <c r="C65" s="26"/>
      <c r="D65" s="26"/>
      <c r="E65" s="148"/>
      <c r="F65" s="149"/>
      <c r="G65" s="150"/>
      <c r="H65" s="149"/>
      <c r="I65" s="151"/>
      <c r="J65" s="152"/>
      <c r="K65" s="149"/>
      <c r="L65" s="26"/>
      <c r="M65" s="153">
        <f t="shared" si="0"/>
        <v>0</v>
      </c>
      <c r="N65" s="26"/>
      <c r="O65" s="154">
        <f t="shared" si="1"/>
        <v>0</v>
      </c>
      <c r="P65" s="26"/>
      <c r="Q65" s="26"/>
      <c r="R65" s="150">
        <f t="shared" si="2"/>
        <v>0</v>
      </c>
      <c r="S65" s="155"/>
    </row>
    <row r="66" spans="1:19" ht="39" hidden="1" customHeight="1" x14ac:dyDescent="0.25">
      <c r="A66" s="26"/>
      <c r="B66" s="26"/>
      <c r="C66" s="26"/>
      <c r="D66" s="26"/>
      <c r="E66" s="148"/>
      <c r="F66" s="149"/>
      <c r="G66" s="150"/>
      <c r="H66" s="149"/>
      <c r="I66" s="151"/>
      <c r="J66" s="152"/>
      <c r="K66" s="149"/>
      <c r="L66" s="26"/>
      <c r="M66" s="153">
        <f t="shared" si="0"/>
        <v>0</v>
      </c>
      <c r="N66" s="26"/>
      <c r="O66" s="154">
        <f t="shared" si="1"/>
        <v>0</v>
      </c>
      <c r="P66" s="26"/>
      <c r="Q66" s="26"/>
      <c r="R66" s="150">
        <f t="shared" si="2"/>
        <v>0</v>
      </c>
      <c r="S66" s="155"/>
    </row>
    <row r="67" spans="1:19" ht="39" hidden="1" customHeight="1" x14ac:dyDescent="0.25">
      <c r="A67" s="26"/>
      <c r="B67" s="26"/>
      <c r="C67" s="26"/>
      <c r="D67" s="26"/>
      <c r="E67" s="148"/>
      <c r="F67" s="149"/>
      <c r="G67" s="150"/>
      <c r="H67" s="149"/>
      <c r="I67" s="151"/>
      <c r="J67" s="152"/>
      <c r="K67" s="149"/>
      <c r="L67" s="26"/>
      <c r="M67" s="153">
        <f t="shared" si="0"/>
        <v>0</v>
      </c>
      <c r="N67" s="26"/>
      <c r="O67" s="154">
        <f t="shared" si="1"/>
        <v>0</v>
      </c>
      <c r="P67" s="26"/>
      <c r="Q67" s="26"/>
      <c r="R67" s="150">
        <f t="shared" si="2"/>
        <v>0</v>
      </c>
      <c r="S67" s="155"/>
    </row>
    <row r="68" spans="1:19" ht="39" hidden="1" customHeight="1" x14ac:dyDescent="0.25">
      <c r="A68" s="26"/>
      <c r="B68" s="26"/>
      <c r="C68" s="26"/>
      <c r="D68" s="26"/>
      <c r="E68" s="148"/>
      <c r="F68" s="149"/>
      <c r="G68" s="150"/>
      <c r="H68" s="149"/>
      <c r="I68" s="151"/>
      <c r="J68" s="152"/>
      <c r="K68" s="149"/>
      <c r="L68" s="26"/>
      <c r="M68" s="153">
        <f t="shared" si="0"/>
        <v>0</v>
      </c>
      <c r="N68" s="26"/>
      <c r="O68" s="154">
        <f t="shared" si="1"/>
        <v>0</v>
      </c>
      <c r="P68" s="26"/>
      <c r="Q68" s="26"/>
      <c r="R68" s="150">
        <f t="shared" si="2"/>
        <v>0</v>
      </c>
      <c r="S68" s="155"/>
    </row>
    <row r="69" spans="1:19" ht="39" hidden="1" customHeight="1" x14ac:dyDescent="0.25">
      <c r="A69" s="26"/>
      <c r="B69" s="26"/>
      <c r="C69" s="26"/>
      <c r="D69" s="26"/>
      <c r="E69" s="148"/>
      <c r="F69" s="149"/>
      <c r="G69" s="150"/>
      <c r="H69" s="149"/>
      <c r="I69" s="151"/>
      <c r="J69" s="152"/>
      <c r="K69" s="149"/>
      <c r="L69" s="26"/>
      <c r="M69" s="153">
        <f t="shared" si="0"/>
        <v>0</v>
      </c>
      <c r="N69" s="26"/>
      <c r="O69" s="154">
        <f t="shared" si="1"/>
        <v>0</v>
      </c>
      <c r="P69" s="26"/>
      <c r="Q69" s="26"/>
      <c r="R69" s="150">
        <f t="shared" si="2"/>
        <v>0</v>
      </c>
      <c r="S69" s="155"/>
    </row>
    <row r="70" spans="1:19" ht="39" hidden="1" customHeight="1" x14ac:dyDescent="0.25">
      <c r="A70" s="26"/>
      <c r="B70" s="26"/>
      <c r="C70" s="26"/>
      <c r="D70" s="26"/>
      <c r="E70" s="148"/>
      <c r="F70" s="149"/>
      <c r="G70" s="150"/>
      <c r="H70" s="149"/>
      <c r="I70" s="151"/>
      <c r="J70" s="152"/>
      <c r="K70" s="149"/>
      <c r="L70" s="26"/>
      <c r="M70" s="153">
        <f t="shared" si="0"/>
        <v>0</v>
      </c>
      <c r="N70" s="26"/>
      <c r="O70" s="154">
        <f t="shared" si="1"/>
        <v>0</v>
      </c>
      <c r="P70" s="26"/>
      <c r="Q70" s="26"/>
      <c r="R70" s="150">
        <f t="shared" si="2"/>
        <v>0</v>
      </c>
      <c r="S70" s="155"/>
    </row>
    <row r="71" spans="1:19" ht="39" hidden="1" customHeight="1" thickBot="1" x14ac:dyDescent="0.3">
      <c r="A71" s="26"/>
      <c r="B71" s="26"/>
      <c r="C71" s="26"/>
      <c r="D71" s="26"/>
      <c r="E71" s="148"/>
      <c r="F71" s="149"/>
      <c r="G71" s="150"/>
      <c r="H71" s="149"/>
      <c r="I71" s="151"/>
      <c r="J71" s="152"/>
      <c r="K71" s="149"/>
      <c r="L71" s="26"/>
      <c r="M71" s="153">
        <f t="shared" si="0"/>
        <v>0</v>
      </c>
      <c r="N71" s="26"/>
      <c r="O71" s="154">
        <f t="shared" si="1"/>
        <v>0</v>
      </c>
      <c r="P71" s="26"/>
      <c r="Q71" s="26"/>
      <c r="R71" s="150">
        <f t="shared" si="2"/>
        <v>0</v>
      </c>
      <c r="S71" s="155"/>
    </row>
    <row r="72" spans="1:19" ht="39" hidden="1" customHeight="1" x14ac:dyDescent="0.25">
      <c r="A72" s="26"/>
      <c r="B72" s="26"/>
      <c r="C72" s="26"/>
      <c r="D72" s="26"/>
      <c r="E72" s="148"/>
      <c r="F72" s="149"/>
      <c r="G72" s="150"/>
      <c r="H72" s="149"/>
      <c r="I72" s="151"/>
      <c r="J72" s="152"/>
      <c r="K72" s="149"/>
      <c r="L72" s="26"/>
      <c r="M72" s="153">
        <f t="shared" si="0"/>
        <v>0</v>
      </c>
      <c r="N72" s="26"/>
      <c r="O72" s="154">
        <f t="shared" si="1"/>
        <v>0</v>
      </c>
      <c r="P72" s="26"/>
      <c r="Q72" s="26"/>
      <c r="R72" s="150">
        <f t="shared" si="2"/>
        <v>0</v>
      </c>
      <c r="S72" s="155"/>
    </row>
    <row r="73" spans="1:19" ht="39" hidden="1" customHeight="1" x14ac:dyDescent="0.25">
      <c r="A73" s="26"/>
      <c r="B73" s="26"/>
      <c r="C73" s="26"/>
      <c r="D73" s="26"/>
      <c r="E73" s="148"/>
      <c r="F73" s="149"/>
      <c r="G73" s="150"/>
      <c r="H73" s="149"/>
      <c r="I73" s="151"/>
      <c r="J73" s="152"/>
      <c r="K73" s="149"/>
      <c r="L73" s="26"/>
      <c r="M73" s="153">
        <f t="shared" si="0"/>
        <v>0</v>
      </c>
      <c r="N73" s="26"/>
      <c r="O73" s="154">
        <f t="shared" si="1"/>
        <v>0</v>
      </c>
      <c r="P73" s="26"/>
      <c r="Q73" s="26"/>
      <c r="R73" s="150">
        <f t="shared" si="2"/>
        <v>0</v>
      </c>
      <c r="S73" s="155"/>
    </row>
    <row r="74" spans="1:19" ht="39" hidden="1" customHeight="1" x14ac:dyDescent="0.25">
      <c r="A74" s="26"/>
      <c r="B74" s="26"/>
      <c r="C74" s="26"/>
      <c r="D74" s="26"/>
      <c r="E74" s="148"/>
      <c r="F74" s="149"/>
      <c r="G74" s="150"/>
      <c r="H74" s="149"/>
      <c r="I74" s="151"/>
      <c r="J74" s="152"/>
      <c r="K74" s="149"/>
      <c r="L74" s="26"/>
      <c r="M74" s="153">
        <f t="shared" si="0"/>
        <v>0</v>
      </c>
      <c r="N74" s="26"/>
      <c r="O74" s="154">
        <f t="shared" si="1"/>
        <v>0</v>
      </c>
      <c r="P74" s="26"/>
      <c r="Q74" s="26"/>
      <c r="R74" s="150">
        <f t="shared" si="2"/>
        <v>0</v>
      </c>
      <c r="S74" s="155"/>
    </row>
    <row r="75" spans="1:19" ht="39" hidden="1" customHeight="1" x14ac:dyDescent="0.25">
      <c r="A75" s="26"/>
      <c r="B75" s="26"/>
      <c r="C75" s="26"/>
      <c r="D75" s="26"/>
      <c r="E75" s="148"/>
      <c r="F75" s="149"/>
      <c r="G75" s="150"/>
      <c r="H75" s="149"/>
      <c r="I75" s="151"/>
      <c r="J75" s="152"/>
      <c r="K75" s="149"/>
      <c r="L75" s="26"/>
      <c r="M75" s="153">
        <f t="shared" si="0"/>
        <v>0</v>
      </c>
      <c r="N75" s="26"/>
      <c r="O75" s="154">
        <f t="shared" si="1"/>
        <v>0</v>
      </c>
      <c r="P75" s="26"/>
      <c r="Q75" s="26"/>
      <c r="R75" s="150">
        <f t="shared" si="2"/>
        <v>0</v>
      </c>
      <c r="S75" s="155"/>
    </row>
    <row r="76" spans="1:19" ht="39" hidden="1" customHeight="1" x14ac:dyDescent="0.25">
      <c r="A76" s="26"/>
      <c r="B76" s="26"/>
      <c r="C76" s="26"/>
      <c r="D76" s="26"/>
      <c r="E76" s="148"/>
      <c r="F76" s="149"/>
      <c r="G76" s="150"/>
      <c r="H76" s="149"/>
      <c r="I76" s="151"/>
      <c r="J76" s="152"/>
      <c r="K76" s="149"/>
      <c r="L76" s="26"/>
      <c r="M76" s="153">
        <f t="shared" si="0"/>
        <v>0</v>
      </c>
      <c r="N76" s="26"/>
      <c r="O76" s="154">
        <f t="shared" si="1"/>
        <v>0</v>
      </c>
      <c r="P76" s="26"/>
      <c r="Q76" s="26"/>
      <c r="R76" s="150">
        <f t="shared" si="2"/>
        <v>0</v>
      </c>
      <c r="S76" s="155"/>
    </row>
    <row r="77" spans="1:19" ht="39" hidden="1" customHeight="1" x14ac:dyDescent="0.25">
      <c r="A77" s="26"/>
      <c r="B77" s="26"/>
      <c r="C77" s="26"/>
      <c r="D77" s="26"/>
      <c r="E77" s="148"/>
      <c r="F77" s="149"/>
      <c r="G77" s="150"/>
      <c r="H77" s="149"/>
      <c r="I77" s="151"/>
      <c r="J77" s="152"/>
      <c r="K77" s="149"/>
      <c r="L77" s="26"/>
      <c r="M77" s="153">
        <f t="shared" si="0"/>
        <v>0</v>
      </c>
      <c r="N77" s="26"/>
      <c r="O77" s="154">
        <f t="shared" si="1"/>
        <v>0</v>
      </c>
      <c r="P77" s="26"/>
      <c r="Q77" s="26"/>
      <c r="R77" s="150">
        <f t="shared" si="2"/>
        <v>0</v>
      </c>
      <c r="S77" s="155"/>
    </row>
    <row r="78" spans="1:19" ht="39.75" customHeight="1" thickBot="1" x14ac:dyDescent="0.3">
      <c r="A78" s="158"/>
      <c r="B78" s="158"/>
      <c r="C78" s="158"/>
      <c r="D78" s="158"/>
      <c r="E78" s="148"/>
      <c r="F78" s="159"/>
      <c r="G78" s="160"/>
      <c r="H78" s="159"/>
      <c r="I78" s="161"/>
      <c r="J78" s="152"/>
      <c r="K78" s="162"/>
      <c r="L78" s="163"/>
      <c r="M78" s="153">
        <f>K78+L78</f>
        <v>0</v>
      </c>
      <c r="N78" s="163"/>
      <c r="O78" s="154">
        <f>IFERROR(N78/K78*100,)</f>
        <v>0</v>
      </c>
      <c r="P78" s="163"/>
      <c r="Q78" s="163"/>
      <c r="R78" s="150">
        <f>IFERROR(Q78/P78,)</f>
        <v>0</v>
      </c>
      <c r="S78" s="164"/>
    </row>
    <row r="79" spans="1:19" ht="36" customHeight="1" thickBot="1" x14ac:dyDescent="0.3">
      <c r="A79" s="502" t="s">
        <v>195</v>
      </c>
      <c r="B79" s="503"/>
      <c r="C79" s="503"/>
      <c r="D79" s="503"/>
      <c r="E79" s="503"/>
      <c r="F79" s="503"/>
      <c r="G79" s="503"/>
      <c r="H79" s="503"/>
      <c r="I79" s="503"/>
      <c r="J79" s="504"/>
      <c r="K79" s="165">
        <f>SUM(K13:K78)</f>
        <v>0</v>
      </c>
      <c r="L79" s="165">
        <f>SUM(L13:L78)</f>
        <v>0</v>
      </c>
      <c r="M79" s="165">
        <f>SUM(M13:M78)</f>
        <v>0</v>
      </c>
      <c r="N79" s="166">
        <f>SUM(N13:N78)</f>
        <v>0</v>
      </c>
      <c r="O79" s="167">
        <f>IFERROR(N79/K79*100,)</f>
        <v>0</v>
      </c>
      <c r="P79" s="166">
        <f>SUM(P13:P78)</f>
        <v>0</v>
      </c>
      <c r="Q79" s="166">
        <f>SUM(Q13:Q78)</f>
        <v>0</v>
      </c>
      <c r="R79" s="166"/>
      <c r="S79" s="168"/>
    </row>
    <row r="80" spans="1:19" x14ac:dyDescent="0.25">
      <c r="A80" s="505"/>
      <c r="B80" s="505"/>
      <c r="C80" s="293"/>
      <c r="D80" s="293"/>
      <c r="E80" s="293"/>
    </row>
    <row r="81" spans="1:19" x14ac:dyDescent="0.25">
      <c r="A81" s="169"/>
      <c r="B81" s="170"/>
      <c r="C81" s="170"/>
      <c r="D81" s="171"/>
      <c r="E81" s="172"/>
      <c r="F81" s="173"/>
      <c r="G81" s="171"/>
      <c r="H81" s="173"/>
      <c r="I81" s="171"/>
      <c r="J81" s="171"/>
      <c r="K81" s="174"/>
      <c r="L81" s="174"/>
      <c r="M81" s="174"/>
      <c r="N81" s="175"/>
      <c r="O81" s="175"/>
      <c r="P81" s="174"/>
      <c r="Q81" s="175"/>
      <c r="R81" s="175"/>
      <c r="S81" s="171"/>
    </row>
    <row r="82" spans="1:19" x14ac:dyDescent="0.25">
      <c r="B82" s="291"/>
      <c r="C82" s="291"/>
      <c r="E82" s="45"/>
      <c r="F82" s="176"/>
      <c r="G82" s="293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</row>
    <row r="83" spans="1:19" ht="46.5" customHeight="1" x14ac:dyDescent="0.4">
      <c r="A83" s="506" t="s">
        <v>196</v>
      </c>
      <c r="B83" s="507"/>
      <c r="C83" s="507"/>
      <c r="D83" s="507"/>
      <c r="E83" s="507"/>
      <c r="F83" s="507"/>
      <c r="G83" s="507"/>
      <c r="H83" s="507"/>
      <c r="I83" s="507"/>
      <c r="J83" s="507"/>
      <c r="K83" s="507"/>
      <c r="L83" s="507"/>
      <c r="M83" s="507"/>
      <c r="N83" s="507"/>
      <c r="O83" s="507"/>
      <c r="P83" s="507"/>
      <c r="Q83" s="507"/>
      <c r="R83" s="507"/>
      <c r="S83" s="508"/>
    </row>
    <row r="84" spans="1:19" ht="31.15" customHeight="1" x14ac:dyDescent="0.25">
      <c r="A84" s="509" t="s">
        <v>197</v>
      </c>
      <c r="B84" s="510"/>
      <c r="C84" s="510"/>
      <c r="D84" s="510"/>
      <c r="E84" s="510"/>
      <c r="F84" s="510"/>
      <c r="G84" s="510"/>
      <c r="H84" s="510"/>
      <c r="I84" s="510"/>
      <c r="J84" s="510"/>
      <c r="K84" s="510"/>
      <c r="L84" s="510"/>
      <c r="M84" s="510"/>
      <c r="N84" s="510"/>
      <c r="O84" s="510"/>
      <c r="P84" s="510"/>
      <c r="Q84" s="510"/>
      <c r="R84" s="510"/>
      <c r="S84" s="511"/>
    </row>
    <row r="85" spans="1:19" x14ac:dyDescent="0.25">
      <c r="A85" s="512"/>
      <c r="B85" s="513"/>
      <c r="C85" s="513"/>
      <c r="D85" s="513"/>
      <c r="E85" s="513"/>
      <c r="F85" s="513"/>
      <c r="G85" s="513"/>
      <c r="H85" s="513"/>
      <c r="I85" s="513"/>
      <c r="J85" s="513"/>
      <c r="K85" s="513"/>
      <c r="L85" s="513"/>
      <c r="M85" s="513"/>
      <c r="N85" s="513"/>
      <c r="O85" s="513"/>
      <c r="P85" s="513"/>
      <c r="Q85" s="513"/>
      <c r="R85" s="513"/>
      <c r="S85" s="514"/>
    </row>
    <row r="86" spans="1:19" x14ac:dyDescent="0.25">
      <c r="A86" s="512"/>
      <c r="B86" s="513"/>
      <c r="C86" s="513"/>
      <c r="D86" s="513"/>
      <c r="E86" s="513"/>
      <c r="F86" s="513"/>
      <c r="G86" s="513"/>
      <c r="H86" s="513"/>
      <c r="I86" s="513"/>
      <c r="J86" s="513"/>
      <c r="K86" s="513"/>
      <c r="L86" s="513"/>
      <c r="M86" s="513"/>
      <c r="N86" s="513"/>
      <c r="O86" s="513"/>
      <c r="P86" s="513"/>
      <c r="Q86" s="513"/>
      <c r="R86" s="513"/>
      <c r="S86" s="514"/>
    </row>
    <row r="87" spans="1:19" x14ac:dyDescent="0.25">
      <c r="A87" s="512"/>
      <c r="B87" s="513"/>
      <c r="C87" s="513"/>
      <c r="D87" s="513"/>
      <c r="E87" s="513"/>
      <c r="F87" s="513"/>
      <c r="G87" s="513"/>
      <c r="H87" s="513"/>
      <c r="I87" s="513"/>
      <c r="J87" s="513"/>
      <c r="K87" s="513"/>
      <c r="L87" s="513"/>
      <c r="M87" s="513"/>
      <c r="N87" s="513"/>
      <c r="O87" s="513"/>
      <c r="P87" s="513"/>
      <c r="Q87" s="513"/>
      <c r="R87" s="513"/>
      <c r="S87" s="514"/>
    </row>
    <row r="88" spans="1:19" x14ac:dyDescent="0.25">
      <c r="A88" s="512"/>
      <c r="B88" s="513"/>
      <c r="C88" s="513"/>
      <c r="D88" s="513"/>
      <c r="E88" s="513"/>
      <c r="F88" s="513"/>
      <c r="G88" s="513"/>
      <c r="H88" s="513"/>
      <c r="I88" s="513"/>
      <c r="J88" s="513"/>
      <c r="K88" s="513"/>
      <c r="L88" s="513"/>
      <c r="M88" s="513"/>
      <c r="N88" s="513"/>
      <c r="O88" s="513"/>
      <c r="P88" s="513"/>
      <c r="Q88" s="513"/>
      <c r="R88" s="513"/>
      <c r="S88" s="514"/>
    </row>
    <row r="89" spans="1:19" x14ac:dyDescent="0.25">
      <c r="A89" s="512"/>
      <c r="B89" s="513"/>
      <c r="C89" s="513"/>
      <c r="D89" s="513"/>
      <c r="E89" s="513"/>
      <c r="F89" s="513"/>
      <c r="G89" s="513"/>
      <c r="H89" s="513"/>
      <c r="I89" s="513"/>
      <c r="J89" s="513"/>
      <c r="K89" s="513"/>
      <c r="L89" s="513"/>
      <c r="M89" s="513"/>
      <c r="N89" s="513"/>
      <c r="O89" s="513"/>
      <c r="P89" s="513"/>
      <c r="Q89" s="513"/>
      <c r="R89" s="513"/>
      <c r="S89" s="514"/>
    </row>
    <row r="90" spans="1:19" x14ac:dyDescent="0.25">
      <c r="A90" s="512"/>
      <c r="B90" s="513"/>
      <c r="C90" s="513"/>
      <c r="D90" s="513"/>
      <c r="E90" s="513"/>
      <c r="F90" s="513"/>
      <c r="G90" s="513"/>
      <c r="H90" s="513"/>
      <c r="I90" s="513"/>
      <c r="J90" s="513"/>
      <c r="K90" s="513"/>
      <c r="L90" s="513"/>
      <c r="M90" s="513"/>
      <c r="N90" s="513"/>
      <c r="O90" s="513"/>
      <c r="P90" s="513"/>
      <c r="Q90" s="513"/>
      <c r="R90" s="513"/>
      <c r="S90" s="514"/>
    </row>
    <row r="91" spans="1:19" x14ac:dyDescent="0.25">
      <c r="A91" s="512"/>
      <c r="B91" s="513"/>
      <c r="C91" s="513"/>
      <c r="D91" s="513"/>
      <c r="E91" s="513"/>
      <c r="F91" s="513"/>
      <c r="G91" s="513"/>
      <c r="H91" s="513"/>
      <c r="I91" s="513"/>
      <c r="J91" s="513"/>
      <c r="K91" s="513"/>
      <c r="L91" s="513"/>
      <c r="M91" s="513"/>
      <c r="N91" s="513"/>
      <c r="O91" s="513"/>
      <c r="P91" s="513"/>
      <c r="Q91" s="513"/>
      <c r="R91" s="513"/>
      <c r="S91" s="514"/>
    </row>
    <row r="92" spans="1:19" x14ac:dyDescent="0.25">
      <c r="A92" s="512"/>
      <c r="B92" s="513"/>
      <c r="C92" s="513"/>
      <c r="D92" s="513"/>
      <c r="E92" s="513"/>
      <c r="F92" s="513"/>
      <c r="G92" s="513"/>
      <c r="H92" s="513"/>
      <c r="I92" s="513"/>
      <c r="J92" s="513"/>
      <c r="K92" s="513"/>
      <c r="L92" s="513"/>
      <c r="M92" s="513"/>
      <c r="N92" s="513"/>
      <c r="O92" s="513"/>
      <c r="P92" s="513"/>
      <c r="Q92" s="513"/>
      <c r="R92" s="513"/>
      <c r="S92" s="514"/>
    </row>
    <row r="93" spans="1:19" x14ac:dyDescent="0.25">
      <c r="A93" s="512"/>
      <c r="B93" s="513"/>
      <c r="C93" s="513"/>
      <c r="D93" s="513"/>
      <c r="E93" s="513"/>
      <c r="F93" s="513"/>
      <c r="G93" s="513"/>
      <c r="H93" s="513"/>
      <c r="I93" s="513"/>
      <c r="J93" s="513"/>
      <c r="K93" s="513"/>
      <c r="L93" s="513"/>
      <c r="M93" s="513"/>
      <c r="N93" s="513"/>
      <c r="O93" s="513"/>
      <c r="P93" s="513"/>
      <c r="Q93" s="513"/>
      <c r="R93" s="513"/>
      <c r="S93" s="514"/>
    </row>
    <row r="94" spans="1:19" x14ac:dyDescent="0.25">
      <c r="A94" s="512"/>
      <c r="B94" s="513"/>
      <c r="C94" s="513"/>
      <c r="D94" s="513"/>
      <c r="E94" s="513"/>
      <c r="F94" s="513"/>
      <c r="G94" s="513"/>
      <c r="H94" s="513"/>
      <c r="I94" s="513"/>
      <c r="J94" s="513"/>
      <c r="K94" s="513"/>
      <c r="L94" s="513"/>
      <c r="M94" s="513"/>
      <c r="N94" s="513"/>
      <c r="O94" s="513"/>
      <c r="P94" s="513"/>
      <c r="Q94" s="513"/>
      <c r="R94" s="513"/>
      <c r="S94" s="514"/>
    </row>
    <row r="95" spans="1:19" x14ac:dyDescent="0.25">
      <c r="A95" s="512"/>
      <c r="B95" s="513"/>
      <c r="C95" s="513"/>
      <c r="D95" s="513"/>
      <c r="E95" s="513"/>
      <c r="F95" s="513"/>
      <c r="G95" s="513"/>
      <c r="H95" s="513"/>
      <c r="I95" s="513"/>
      <c r="J95" s="513"/>
      <c r="K95" s="513"/>
      <c r="L95" s="513"/>
      <c r="M95" s="513"/>
      <c r="N95" s="513"/>
      <c r="O95" s="513"/>
      <c r="P95" s="513"/>
      <c r="Q95" s="513"/>
      <c r="R95" s="513"/>
      <c r="S95" s="514"/>
    </row>
    <row r="96" spans="1:19" x14ac:dyDescent="0.25">
      <c r="A96" s="512"/>
      <c r="B96" s="513"/>
      <c r="C96" s="513"/>
      <c r="D96" s="513"/>
      <c r="E96" s="513"/>
      <c r="F96" s="513"/>
      <c r="G96" s="513"/>
      <c r="H96" s="513"/>
      <c r="I96" s="513"/>
      <c r="J96" s="513"/>
      <c r="K96" s="513"/>
      <c r="L96" s="513"/>
      <c r="M96" s="513"/>
      <c r="N96" s="513"/>
      <c r="O96" s="513"/>
      <c r="P96" s="513"/>
      <c r="Q96" s="513"/>
      <c r="R96" s="513"/>
      <c r="S96" s="514"/>
    </row>
    <row r="97" spans="1:19" x14ac:dyDescent="0.25">
      <c r="A97" s="512"/>
      <c r="B97" s="513"/>
      <c r="C97" s="513"/>
      <c r="D97" s="513"/>
      <c r="E97" s="513"/>
      <c r="F97" s="513"/>
      <c r="G97" s="513"/>
      <c r="H97" s="513"/>
      <c r="I97" s="513"/>
      <c r="J97" s="513"/>
      <c r="K97" s="513"/>
      <c r="L97" s="513"/>
      <c r="M97" s="513"/>
      <c r="N97" s="513"/>
      <c r="O97" s="513"/>
      <c r="P97" s="513"/>
      <c r="Q97" s="513"/>
      <c r="R97" s="513"/>
      <c r="S97" s="514"/>
    </row>
    <row r="98" spans="1:19" x14ac:dyDescent="0.25">
      <c r="A98" s="512"/>
      <c r="B98" s="513"/>
      <c r="C98" s="513"/>
      <c r="D98" s="513"/>
      <c r="E98" s="513"/>
      <c r="F98" s="513"/>
      <c r="G98" s="513"/>
      <c r="H98" s="513"/>
      <c r="I98" s="513"/>
      <c r="J98" s="513"/>
      <c r="K98" s="513"/>
      <c r="L98" s="513"/>
      <c r="M98" s="513"/>
      <c r="N98" s="513"/>
      <c r="O98" s="513"/>
      <c r="P98" s="513"/>
      <c r="Q98" s="513"/>
      <c r="R98" s="513"/>
      <c r="S98" s="514"/>
    </row>
    <row r="99" spans="1:19" x14ac:dyDescent="0.25">
      <c r="A99" s="512"/>
      <c r="B99" s="513"/>
      <c r="C99" s="513"/>
      <c r="D99" s="513"/>
      <c r="E99" s="513"/>
      <c r="F99" s="513"/>
      <c r="G99" s="513"/>
      <c r="H99" s="513"/>
      <c r="I99" s="513"/>
      <c r="J99" s="513"/>
      <c r="K99" s="513"/>
      <c r="L99" s="513"/>
      <c r="M99" s="513"/>
      <c r="N99" s="513"/>
      <c r="O99" s="513"/>
      <c r="P99" s="513"/>
      <c r="Q99" s="513"/>
      <c r="R99" s="513"/>
      <c r="S99" s="514"/>
    </row>
    <row r="100" spans="1:19" x14ac:dyDescent="0.25">
      <c r="A100" s="512"/>
      <c r="B100" s="513"/>
      <c r="C100" s="513"/>
      <c r="D100" s="513"/>
      <c r="E100" s="513"/>
      <c r="F100" s="513"/>
      <c r="G100" s="513"/>
      <c r="H100" s="513"/>
      <c r="I100" s="513"/>
      <c r="J100" s="513"/>
      <c r="K100" s="513"/>
      <c r="L100" s="513"/>
      <c r="M100" s="513"/>
      <c r="N100" s="513"/>
      <c r="O100" s="513"/>
      <c r="P100" s="513"/>
      <c r="Q100" s="513"/>
      <c r="R100" s="513"/>
      <c r="S100" s="514"/>
    </row>
    <row r="101" spans="1:19" x14ac:dyDescent="0.25">
      <c r="A101" s="512"/>
      <c r="B101" s="513"/>
      <c r="C101" s="513"/>
      <c r="D101" s="513"/>
      <c r="E101" s="513"/>
      <c r="F101" s="513"/>
      <c r="G101" s="513"/>
      <c r="H101" s="513"/>
      <c r="I101" s="513"/>
      <c r="J101" s="513"/>
      <c r="K101" s="513"/>
      <c r="L101" s="513"/>
      <c r="M101" s="513"/>
      <c r="N101" s="513"/>
      <c r="O101" s="513"/>
      <c r="P101" s="513"/>
      <c r="Q101" s="513"/>
      <c r="R101" s="513"/>
      <c r="S101" s="514"/>
    </row>
    <row r="102" spans="1:19" x14ac:dyDescent="0.25">
      <c r="A102" s="512"/>
      <c r="B102" s="513"/>
      <c r="C102" s="513"/>
      <c r="D102" s="513"/>
      <c r="E102" s="513"/>
      <c r="F102" s="513"/>
      <c r="G102" s="513"/>
      <c r="H102" s="513"/>
      <c r="I102" s="513"/>
      <c r="J102" s="513"/>
      <c r="K102" s="513"/>
      <c r="L102" s="513"/>
      <c r="M102" s="513"/>
      <c r="N102" s="513"/>
      <c r="O102" s="513"/>
      <c r="P102" s="513"/>
      <c r="Q102" s="513"/>
      <c r="R102" s="513"/>
      <c r="S102" s="514"/>
    </row>
    <row r="103" spans="1:19" x14ac:dyDescent="0.25">
      <c r="A103" s="515"/>
      <c r="B103" s="516"/>
      <c r="C103" s="516"/>
      <c r="D103" s="516"/>
      <c r="E103" s="516"/>
      <c r="F103" s="516"/>
      <c r="G103" s="516"/>
      <c r="H103" s="516"/>
      <c r="I103" s="516"/>
      <c r="J103" s="516"/>
      <c r="K103" s="516"/>
      <c r="L103" s="516"/>
      <c r="M103" s="516"/>
      <c r="N103" s="516"/>
      <c r="O103" s="516"/>
      <c r="P103" s="516"/>
      <c r="Q103" s="516"/>
      <c r="R103" s="516"/>
      <c r="S103" s="517"/>
    </row>
  </sheetData>
  <dataConsolidate link="1">
    <dataRefs count="1">
      <dataRef ref="E16" sheet="4 - RESULTADOS E DESEMP. OP" r:id="rId1"/>
    </dataRefs>
  </dataConsolidate>
  <mergeCells count="26">
    <mergeCell ref="A1:G1"/>
    <mergeCell ref="A10:E10"/>
    <mergeCell ref="F10:G10"/>
    <mergeCell ref="H10:I10"/>
    <mergeCell ref="J10:J12"/>
    <mergeCell ref="I11:I12"/>
    <mergeCell ref="K10:R10"/>
    <mergeCell ref="S10:S12"/>
    <mergeCell ref="A11:A12"/>
    <mergeCell ref="B11:B12"/>
    <mergeCell ref="C11:C12"/>
    <mergeCell ref="D11:D12"/>
    <mergeCell ref="E11:E12"/>
    <mergeCell ref="F11:F12"/>
    <mergeCell ref="G11:G12"/>
    <mergeCell ref="H11:H12"/>
    <mergeCell ref="A79:J79"/>
    <mergeCell ref="A80:B80"/>
    <mergeCell ref="A83:S83"/>
    <mergeCell ref="A84:S103"/>
    <mergeCell ref="K11:K12"/>
    <mergeCell ref="L11:L12"/>
    <mergeCell ref="M11:M12"/>
    <mergeCell ref="N11:N12"/>
    <mergeCell ref="O11:O12"/>
    <mergeCell ref="P11:R11"/>
  </mergeCells>
  <dataValidations count="1">
    <dataValidation type="list" allowBlank="1" showInputMessage="1" showErrorMessage="1" sqref="E13:E78 WVM983053:WVM983118 WLQ983053:WLQ983118 WBU983053:WBU983118 VRY983053:VRY983118 VIC983053:VIC983118 UYG983053:UYG983118 UOK983053:UOK983118 UEO983053:UEO983118 TUS983053:TUS983118 TKW983053:TKW983118 TBA983053:TBA983118 SRE983053:SRE983118 SHI983053:SHI983118 RXM983053:RXM983118 RNQ983053:RNQ983118 RDU983053:RDU983118 QTY983053:QTY983118 QKC983053:QKC983118 QAG983053:QAG983118 PQK983053:PQK983118 PGO983053:PGO983118 OWS983053:OWS983118 OMW983053:OMW983118 ODA983053:ODA983118 NTE983053:NTE983118 NJI983053:NJI983118 MZM983053:MZM983118 MPQ983053:MPQ983118 MFU983053:MFU983118 LVY983053:LVY983118 LMC983053:LMC983118 LCG983053:LCG983118 KSK983053:KSK983118 KIO983053:KIO983118 JYS983053:JYS983118 JOW983053:JOW983118 JFA983053:JFA983118 IVE983053:IVE983118 ILI983053:ILI983118 IBM983053:IBM983118 HRQ983053:HRQ983118 HHU983053:HHU983118 GXY983053:GXY983118 GOC983053:GOC983118 GEG983053:GEG983118 FUK983053:FUK983118 FKO983053:FKO983118 FAS983053:FAS983118 EQW983053:EQW983118 EHA983053:EHA983118 DXE983053:DXE983118 DNI983053:DNI983118 DDM983053:DDM983118 CTQ983053:CTQ983118 CJU983053:CJU983118 BZY983053:BZY983118 BQC983053:BQC983118 BGG983053:BGG983118 AWK983053:AWK983118 AMO983053:AMO983118 ACS983053:ACS983118 SW983053:SW983118 JA983053:JA983118 E983053:E983118 WVM917517:WVM917582 WLQ917517:WLQ917582 WBU917517:WBU917582 VRY917517:VRY917582 VIC917517:VIC917582 UYG917517:UYG917582 UOK917517:UOK917582 UEO917517:UEO917582 TUS917517:TUS917582 TKW917517:TKW917582 TBA917517:TBA917582 SRE917517:SRE917582 SHI917517:SHI917582 RXM917517:RXM917582 RNQ917517:RNQ917582 RDU917517:RDU917582 QTY917517:QTY917582 QKC917517:QKC917582 QAG917517:QAG917582 PQK917517:PQK917582 PGO917517:PGO917582 OWS917517:OWS917582 OMW917517:OMW917582 ODA917517:ODA917582 NTE917517:NTE917582 NJI917517:NJI917582 MZM917517:MZM917582 MPQ917517:MPQ917582 MFU917517:MFU917582 LVY917517:LVY917582 LMC917517:LMC917582 LCG917517:LCG917582 KSK917517:KSK917582 KIO917517:KIO917582 JYS917517:JYS917582 JOW917517:JOW917582 JFA917517:JFA917582 IVE917517:IVE917582 ILI917517:ILI917582 IBM917517:IBM917582 HRQ917517:HRQ917582 HHU917517:HHU917582 GXY917517:GXY917582 GOC917517:GOC917582 GEG917517:GEG917582 FUK917517:FUK917582 FKO917517:FKO917582 FAS917517:FAS917582 EQW917517:EQW917582 EHA917517:EHA917582 DXE917517:DXE917582 DNI917517:DNI917582 DDM917517:DDM917582 CTQ917517:CTQ917582 CJU917517:CJU917582 BZY917517:BZY917582 BQC917517:BQC917582 BGG917517:BGG917582 AWK917517:AWK917582 AMO917517:AMO917582 ACS917517:ACS917582 SW917517:SW917582 JA917517:JA917582 E917517:E917582 WVM851981:WVM852046 WLQ851981:WLQ852046 WBU851981:WBU852046 VRY851981:VRY852046 VIC851981:VIC852046 UYG851981:UYG852046 UOK851981:UOK852046 UEO851981:UEO852046 TUS851981:TUS852046 TKW851981:TKW852046 TBA851981:TBA852046 SRE851981:SRE852046 SHI851981:SHI852046 RXM851981:RXM852046 RNQ851981:RNQ852046 RDU851981:RDU852046 QTY851981:QTY852046 QKC851981:QKC852046 QAG851981:QAG852046 PQK851981:PQK852046 PGO851981:PGO852046 OWS851981:OWS852046 OMW851981:OMW852046 ODA851981:ODA852046 NTE851981:NTE852046 NJI851981:NJI852046 MZM851981:MZM852046 MPQ851981:MPQ852046 MFU851981:MFU852046 LVY851981:LVY852046 LMC851981:LMC852046 LCG851981:LCG852046 KSK851981:KSK852046 KIO851981:KIO852046 JYS851981:JYS852046 JOW851981:JOW852046 JFA851981:JFA852046 IVE851981:IVE852046 ILI851981:ILI852046 IBM851981:IBM852046 HRQ851981:HRQ852046 HHU851981:HHU852046 GXY851981:GXY852046 GOC851981:GOC852046 GEG851981:GEG852046 FUK851981:FUK852046 FKO851981:FKO852046 FAS851981:FAS852046 EQW851981:EQW852046 EHA851981:EHA852046 DXE851981:DXE852046 DNI851981:DNI852046 DDM851981:DDM852046 CTQ851981:CTQ852046 CJU851981:CJU852046 BZY851981:BZY852046 BQC851981:BQC852046 BGG851981:BGG852046 AWK851981:AWK852046 AMO851981:AMO852046 ACS851981:ACS852046 SW851981:SW852046 JA851981:JA852046 E851981:E852046 WVM786445:WVM786510 WLQ786445:WLQ786510 WBU786445:WBU786510 VRY786445:VRY786510 VIC786445:VIC786510 UYG786445:UYG786510 UOK786445:UOK786510 UEO786445:UEO786510 TUS786445:TUS786510 TKW786445:TKW786510 TBA786445:TBA786510 SRE786445:SRE786510 SHI786445:SHI786510 RXM786445:RXM786510 RNQ786445:RNQ786510 RDU786445:RDU786510 QTY786445:QTY786510 QKC786445:QKC786510 QAG786445:QAG786510 PQK786445:PQK786510 PGO786445:PGO786510 OWS786445:OWS786510 OMW786445:OMW786510 ODA786445:ODA786510 NTE786445:NTE786510 NJI786445:NJI786510 MZM786445:MZM786510 MPQ786445:MPQ786510 MFU786445:MFU786510 LVY786445:LVY786510 LMC786445:LMC786510 LCG786445:LCG786510 KSK786445:KSK786510 KIO786445:KIO786510 JYS786445:JYS786510 JOW786445:JOW786510 JFA786445:JFA786510 IVE786445:IVE786510 ILI786445:ILI786510 IBM786445:IBM786510 HRQ786445:HRQ786510 HHU786445:HHU786510 GXY786445:GXY786510 GOC786445:GOC786510 GEG786445:GEG786510 FUK786445:FUK786510 FKO786445:FKO786510 FAS786445:FAS786510 EQW786445:EQW786510 EHA786445:EHA786510 DXE786445:DXE786510 DNI786445:DNI786510 DDM786445:DDM786510 CTQ786445:CTQ786510 CJU786445:CJU786510 BZY786445:BZY786510 BQC786445:BQC786510 BGG786445:BGG786510 AWK786445:AWK786510 AMO786445:AMO786510 ACS786445:ACS786510 SW786445:SW786510 JA786445:JA786510 E786445:E786510 WVM720909:WVM720974 WLQ720909:WLQ720974 WBU720909:WBU720974 VRY720909:VRY720974 VIC720909:VIC720974 UYG720909:UYG720974 UOK720909:UOK720974 UEO720909:UEO720974 TUS720909:TUS720974 TKW720909:TKW720974 TBA720909:TBA720974 SRE720909:SRE720974 SHI720909:SHI720974 RXM720909:RXM720974 RNQ720909:RNQ720974 RDU720909:RDU720974 QTY720909:QTY720974 QKC720909:QKC720974 QAG720909:QAG720974 PQK720909:PQK720974 PGO720909:PGO720974 OWS720909:OWS720974 OMW720909:OMW720974 ODA720909:ODA720974 NTE720909:NTE720974 NJI720909:NJI720974 MZM720909:MZM720974 MPQ720909:MPQ720974 MFU720909:MFU720974 LVY720909:LVY720974 LMC720909:LMC720974 LCG720909:LCG720974 KSK720909:KSK720974 KIO720909:KIO720974 JYS720909:JYS720974 JOW720909:JOW720974 JFA720909:JFA720974 IVE720909:IVE720974 ILI720909:ILI720974 IBM720909:IBM720974 HRQ720909:HRQ720974 HHU720909:HHU720974 GXY720909:GXY720974 GOC720909:GOC720974 GEG720909:GEG720974 FUK720909:FUK720974 FKO720909:FKO720974 FAS720909:FAS720974 EQW720909:EQW720974 EHA720909:EHA720974 DXE720909:DXE720974 DNI720909:DNI720974 DDM720909:DDM720974 CTQ720909:CTQ720974 CJU720909:CJU720974 BZY720909:BZY720974 BQC720909:BQC720974 BGG720909:BGG720974 AWK720909:AWK720974 AMO720909:AMO720974 ACS720909:ACS720974 SW720909:SW720974 JA720909:JA720974 E720909:E720974 WVM655373:WVM655438 WLQ655373:WLQ655438 WBU655373:WBU655438 VRY655373:VRY655438 VIC655373:VIC655438 UYG655373:UYG655438 UOK655373:UOK655438 UEO655373:UEO655438 TUS655373:TUS655438 TKW655373:TKW655438 TBA655373:TBA655438 SRE655373:SRE655438 SHI655373:SHI655438 RXM655373:RXM655438 RNQ655373:RNQ655438 RDU655373:RDU655438 QTY655373:QTY655438 QKC655373:QKC655438 QAG655373:QAG655438 PQK655373:PQK655438 PGO655373:PGO655438 OWS655373:OWS655438 OMW655373:OMW655438 ODA655373:ODA655438 NTE655373:NTE655438 NJI655373:NJI655438 MZM655373:MZM655438 MPQ655373:MPQ655438 MFU655373:MFU655438 LVY655373:LVY655438 LMC655373:LMC655438 LCG655373:LCG655438 KSK655373:KSK655438 KIO655373:KIO655438 JYS655373:JYS655438 JOW655373:JOW655438 JFA655373:JFA655438 IVE655373:IVE655438 ILI655373:ILI655438 IBM655373:IBM655438 HRQ655373:HRQ655438 HHU655373:HHU655438 GXY655373:GXY655438 GOC655373:GOC655438 GEG655373:GEG655438 FUK655373:FUK655438 FKO655373:FKO655438 FAS655373:FAS655438 EQW655373:EQW655438 EHA655373:EHA655438 DXE655373:DXE655438 DNI655373:DNI655438 DDM655373:DDM655438 CTQ655373:CTQ655438 CJU655373:CJU655438 BZY655373:BZY655438 BQC655373:BQC655438 BGG655373:BGG655438 AWK655373:AWK655438 AMO655373:AMO655438 ACS655373:ACS655438 SW655373:SW655438 JA655373:JA655438 E655373:E655438 WVM589837:WVM589902 WLQ589837:WLQ589902 WBU589837:WBU589902 VRY589837:VRY589902 VIC589837:VIC589902 UYG589837:UYG589902 UOK589837:UOK589902 UEO589837:UEO589902 TUS589837:TUS589902 TKW589837:TKW589902 TBA589837:TBA589902 SRE589837:SRE589902 SHI589837:SHI589902 RXM589837:RXM589902 RNQ589837:RNQ589902 RDU589837:RDU589902 QTY589837:QTY589902 QKC589837:QKC589902 QAG589837:QAG589902 PQK589837:PQK589902 PGO589837:PGO589902 OWS589837:OWS589902 OMW589837:OMW589902 ODA589837:ODA589902 NTE589837:NTE589902 NJI589837:NJI589902 MZM589837:MZM589902 MPQ589837:MPQ589902 MFU589837:MFU589902 LVY589837:LVY589902 LMC589837:LMC589902 LCG589837:LCG589902 KSK589837:KSK589902 KIO589837:KIO589902 JYS589837:JYS589902 JOW589837:JOW589902 JFA589837:JFA589902 IVE589837:IVE589902 ILI589837:ILI589902 IBM589837:IBM589902 HRQ589837:HRQ589902 HHU589837:HHU589902 GXY589837:GXY589902 GOC589837:GOC589902 GEG589837:GEG589902 FUK589837:FUK589902 FKO589837:FKO589902 FAS589837:FAS589902 EQW589837:EQW589902 EHA589837:EHA589902 DXE589837:DXE589902 DNI589837:DNI589902 DDM589837:DDM589902 CTQ589837:CTQ589902 CJU589837:CJU589902 BZY589837:BZY589902 BQC589837:BQC589902 BGG589837:BGG589902 AWK589837:AWK589902 AMO589837:AMO589902 ACS589837:ACS589902 SW589837:SW589902 JA589837:JA589902 E589837:E589902 WVM524301:WVM524366 WLQ524301:WLQ524366 WBU524301:WBU524366 VRY524301:VRY524366 VIC524301:VIC524366 UYG524301:UYG524366 UOK524301:UOK524366 UEO524301:UEO524366 TUS524301:TUS524366 TKW524301:TKW524366 TBA524301:TBA524366 SRE524301:SRE524366 SHI524301:SHI524366 RXM524301:RXM524366 RNQ524301:RNQ524366 RDU524301:RDU524366 QTY524301:QTY524366 QKC524301:QKC524366 QAG524301:QAG524366 PQK524301:PQK524366 PGO524301:PGO524366 OWS524301:OWS524366 OMW524301:OMW524366 ODA524301:ODA524366 NTE524301:NTE524366 NJI524301:NJI524366 MZM524301:MZM524366 MPQ524301:MPQ524366 MFU524301:MFU524366 LVY524301:LVY524366 LMC524301:LMC524366 LCG524301:LCG524366 KSK524301:KSK524366 KIO524301:KIO524366 JYS524301:JYS524366 JOW524301:JOW524366 JFA524301:JFA524366 IVE524301:IVE524366 ILI524301:ILI524366 IBM524301:IBM524366 HRQ524301:HRQ524366 HHU524301:HHU524366 GXY524301:GXY524366 GOC524301:GOC524366 GEG524301:GEG524366 FUK524301:FUK524366 FKO524301:FKO524366 FAS524301:FAS524366 EQW524301:EQW524366 EHA524301:EHA524366 DXE524301:DXE524366 DNI524301:DNI524366 DDM524301:DDM524366 CTQ524301:CTQ524366 CJU524301:CJU524366 BZY524301:BZY524366 BQC524301:BQC524366 BGG524301:BGG524366 AWK524301:AWK524366 AMO524301:AMO524366 ACS524301:ACS524366 SW524301:SW524366 JA524301:JA524366 E524301:E524366 WVM458765:WVM458830 WLQ458765:WLQ458830 WBU458765:WBU458830 VRY458765:VRY458830 VIC458765:VIC458830 UYG458765:UYG458830 UOK458765:UOK458830 UEO458765:UEO458830 TUS458765:TUS458830 TKW458765:TKW458830 TBA458765:TBA458830 SRE458765:SRE458830 SHI458765:SHI458830 RXM458765:RXM458830 RNQ458765:RNQ458830 RDU458765:RDU458830 QTY458765:QTY458830 QKC458765:QKC458830 QAG458765:QAG458830 PQK458765:PQK458830 PGO458765:PGO458830 OWS458765:OWS458830 OMW458765:OMW458830 ODA458765:ODA458830 NTE458765:NTE458830 NJI458765:NJI458830 MZM458765:MZM458830 MPQ458765:MPQ458830 MFU458765:MFU458830 LVY458765:LVY458830 LMC458765:LMC458830 LCG458765:LCG458830 KSK458765:KSK458830 KIO458765:KIO458830 JYS458765:JYS458830 JOW458765:JOW458830 JFA458765:JFA458830 IVE458765:IVE458830 ILI458765:ILI458830 IBM458765:IBM458830 HRQ458765:HRQ458830 HHU458765:HHU458830 GXY458765:GXY458830 GOC458765:GOC458830 GEG458765:GEG458830 FUK458765:FUK458830 FKO458765:FKO458830 FAS458765:FAS458830 EQW458765:EQW458830 EHA458765:EHA458830 DXE458765:DXE458830 DNI458765:DNI458830 DDM458765:DDM458830 CTQ458765:CTQ458830 CJU458765:CJU458830 BZY458765:BZY458830 BQC458765:BQC458830 BGG458765:BGG458830 AWK458765:AWK458830 AMO458765:AMO458830 ACS458765:ACS458830 SW458765:SW458830 JA458765:JA458830 E458765:E458830 WVM393229:WVM393294 WLQ393229:WLQ393294 WBU393229:WBU393294 VRY393229:VRY393294 VIC393229:VIC393294 UYG393229:UYG393294 UOK393229:UOK393294 UEO393229:UEO393294 TUS393229:TUS393294 TKW393229:TKW393294 TBA393229:TBA393294 SRE393229:SRE393294 SHI393229:SHI393294 RXM393229:RXM393294 RNQ393229:RNQ393294 RDU393229:RDU393294 QTY393229:QTY393294 QKC393229:QKC393294 QAG393229:QAG393294 PQK393229:PQK393294 PGO393229:PGO393294 OWS393229:OWS393294 OMW393229:OMW393294 ODA393229:ODA393294 NTE393229:NTE393294 NJI393229:NJI393294 MZM393229:MZM393294 MPQ393229:MPQ393294 MFU393229:MFU393294 LVY393229:LVY393294 LMC393229:LMC393294 LCG393229:LCG393294 KSK393229:KSK393294 KIO393229:KIO393294 JYS393229:JYS393294 JOW393229:JOW393294 JFA393229:JFA393294 IVE393229:IVE393294 ILI393229:ILI393294 IBM393229:IBM393294 HRQ393229:HRQ393294 HHU393229:HHU393294 GXY393229:GXY393294 GOC393229:GOC393294 GEG393229:GEG393294 FUK393229:FUK393294 FKO393229:FKO393294 FAS393229:FAS393294 EQW393229:EQW393294 EHA393229:EHA393294 DXE393229:DXE393294 DNI393229:DNI393294 DDM393229:DDM393294 CTQ393229:CTQ393294 CJU393229:CJU393294 BZY393229:BZY393294 BQC393229:BQC393294 BGG393229:BGG393294 AWK393229:AWK393294 AMO393229:AMO393294 ACS393229:ACS393294 SW393229:SW393294 JA393229:JA393294 E393229:E393294 WVM327693:WVM327758 WLQ327693:WLQ327758 WBU327693:WBU327758 VRY327693:VRY327758 VIC327693:VIC327758 UYG327693:UYG327758 UOK327693:UOK327758 UEO327693:UEO327758 TUS327693:TUS327758 TKW327693:TKW327758 TBA327693:TBA327758 SRE327693:SRE327758 SHI327693:SHI327758 RXM327693:RXM327758 RNQ327693:RNQ327758 RDU327693:RDU327758 QTY327693:QTY327758 QKC327693:QKC327758 QAG327693:QAG327758 PQK327693:PQK327758 PGO327693:PGO327758 OWS327693:OWS327758 OMW327693:OMW327758 ODA327693:ODA327758 NTE327693:NTE327758 NJI327693:NJI327758 MZM327693:MZM327758 MPQ327693:MPQ327758 MFU327693:MFU327758 LVY327693:LVY327758 LMC327693:LMC327758 LCG327693:LCG327758 KSK327693:KSK327758 KIO327693:KIO327758 JYS327693:JYS327758 JOW327693:JOW327758 JFA327693:JFA327758 IVE327693:IVE327758 ILI327693:ILI327758 IBM327693:IBM327758 HRQ327693:HRQ327758 HHU327693:HHU327758 GXY327693:GXY327758 GOC327693:GOC327758 GEG327693:GEG327758 FUK327693:FUK327758 FKO327693:FKO327758 FAS327693:FAS327758 EQW327693:EQW327758 EHA327693:EHA327758 DXE327693:DXE327758 DNI327693:DNI327758 DDM327693:DDM327758 CTQ327693:CTQ327758 CJU327693:CJU327758 BZY327693:BZY327758 BQC327693:BQC327758 BGG327693:BGG327758 AWK327693:AWK327758 AMO327693:AMO327758 ACS327693:ACS327758 SW327693:SW327758 JA327693:JA327758 E327693:E327758 WVM262157:WVM262222 WLQ262157:WLQ262222 WBU262157:WBU262222 VRY262157:VRY262222 VIC262157:VIC262222 UYG262157:UYG262222 UOK262157:UOK262222 UEO262157:UEO262222 TUS262157:TUS262222 TKW262157:TKW262222 TBA262157:TBA262222 SRE262157:SRE262222 SHI262157:SHI262222 RXM262157:RXM262222 RNQ262157:RNQ262222 RDU262157:RDU262222 QTY262157:QTY262222 QKC262157:QKC262222 QAG262157:QAG262222 PQK262157:PQK262222 PGO262157:PGO262222 OWS262157:OWS262222 OMW262157:OMW262222 ODA262157:ODA262222 NTE262157:NTE262222 NJI262157:NJI262222 MZM262157:MZM262222 MPQ262157:MPQ262222 MFU262157:MFU262222 LVY262157:LVY262222 LMC262157:LMC262222 LCG262157:LCG262222 KSK262157:KSK262222 KIO262157:KIO262222 JYS262157:JYS262222 JOW262157:JOW262222 JFA262157:JFA262222 IVE262157:IVE262222 ILI262157:ILI262222 IBM262157:IBM262222 HRQ262157:HRQ262222 HHU262157:HHU262222 GXY262157:GXY262222 GOC262157:GOC262222 GEG262157:GEG262222 FUK262157:FUK262222 FKO262157:FKO262222 FAS262157:FAS262222 EQW262157:EQW262222 EHA262157:EHA262222 DXE262157:DXE262222 DNI262157:DNI262222 DDM262157:DDM262222 CTQ262157:CTQ262222 CJU262157:CJU262222 BZY262157:BZY262222 BQC262157:BQC262222 BGG262157:BGG262222 AWK262157:AWK262222 AMO262157:AMO262222 ACS262157:ACS262222 SW262157:SW262222 JA262157:JA262222 E262157:E262222 WVM196621:WVM196686 WLQ196621:WLQ196686 WBU196621:WBU196686 VRY196621:VRY196686 VIC196621:VIC196686 UYG196621:UYG196686 UOK196621:UOK196686 UEO196621:UEO196686 TUS196621:TUS196686 TKW196621:TKW196686 TBA196621:TBA196686 SRE196621:SRE196686 SHI196621:SHI196686 RXM196621:RXM196686 RNQ196621:RNQ196686 RDU196621:RDU196686 QTY196621:QTY196686 QKC196621:QKC196686 QAG196621:QAG196686 PQK196621:PQK196686 PGO196621:PGO196686 OWS196621:OWS196686 OMW196621:OMW196686 ODA196621:ODA196686 NTE196621:NTE196686 NJI196621:NJI196686 MZM196621:MZM196686 MPQ196621:MPQ196686 MFU196621:MFU196686 LVY196621:LVY196686 LMC196621:LMC196686 LCG196621:LCG196686 KSK196621:KSK196686 KIO196621:KIO196686 JYS196621:JYS196686 JOW196621:JOW196686 JFA196621:JFA196686 IVE196621:IVE196686 ILI196621:ILI196686 IBM196621:IBM196686 HRQ196621:HRQ196686 HHU196621:HHU196686 GXY196621:GXY196686 GOC196621:GOC196686 GEG196621:GEG196686 FUK196621:FUK196686 FKO196621:FKO196686 FAS196621:FAS196686 EQW196621:EQW196686 EHA196621:EHA196686 DXE196621:DXE196686 DNI196621:DNI196686 DDM196621:DDM196686 CTQ196621:CTQ196686 CJU196621:CJU196686 BZY196621:BZY196686 BQC196621:BQC196686 BGG196621:BGG196686 AWK196621:AWK196686 AMO196621:AMO196686 ACS196621:ACS196686 SW196621:SW196686 JA196621:JA196686 E196621:E196686 WVM131085:WVM131150 WLQ131085:WLQ131150 WBU131085:WBU131150 VRY131085:VRY131150 VIC131085:VIC131150 UYG131085:UYG131150 UOK131085:UOK131150 UEO131085:UEO131150 TUS131085:TUS131150 TKW131085:TKW131150 TBA131085:TBA131150 SRE131085:SRE131150 SHI131085:SHI131150 RXM131085:RXM131150 RNQ131085:RNQ131150 RDU131085:RDU131150 QTY131085:QTY131150 QKC131085:QKC131150 QAG131085:QAG131150 PQK131085:PQK131150 PGO131085:PGO131150 OWS131085:OWS131150 OMW131085:OMW131150 ODA131085:ODA131150 NTE131085:NTE131150 NJI131085:NJI131150 MZM131085:MZM131150 MPQ131085:MPQ131150 MFU131085:MFU131150 LVY131085:LVY131150 LMC131085:LMC131150 LCG131085:LCG131150 KSK131085:KSK131150 KIO131085:KIO131150 JYS131085:JYS131150 JOW131085:JOW131150 JFA131085:JFA131150 IVE131085:IVE131150 ILI131085:ILI131150 IBM131085:IBM131150 HRQ131085:HRQ131150 HHU131085:HHU131150 GXY131085:GXY131150 GOC131085:GOC131150 GEG131085:GEG131150 FUK131085:FUK131150 FKO131085:FKO131150 FAS131085:FAS131150 EQW131085:EQW131150 EHA131085:EHA131150 DXE131085:DXE131150 DNI131085:DNI131150 DDM131085:DDM131150 CTQ131085:CTQ131150 CJU131085:CJU131150 BZY131085:BZY131150 BQC131085:BQC131150 BGG131085:BGG131150 AWK131085:AWK131150 AMO131085:AMO131150 ACS131085:ACS131150 SW131085:SW131150 JA131085:JA131150 E131085:E131150 WVM65549:WVM65614 WLQ65549:WLQ65614 WBU65549:WBU65614 VRY65549:VRY65614 VIC65549:VIC65614 UYG65549:UYG65614 UOK65549:UOK65614 UEO65549:UEO65614 TUS65549:TUS65614 TKW65549:TKW65614 TBA65549:TBA65614 SRE65549:SRE65614 SHI65549:SHI65614 RXM65549:RXM65614 RNQ65549:RNQ65614 RDU65549:RDU65614 QTY65549:QTY65614 QKC65549:QKC65614 QAG65549:QAG65614 PQK65549:PQK65614 PGO65549:PGO65614 OWS65549:OWS65614 OMW65549:OMW65614 ODA65549:ODA65614 NTE65549:NTE65614 NJI65549:NJI65614 MZM65549:MZM65614 MPQ65549:MPQ65614 MFU65549:MFU65614 LVY65549:LVY65614 LMC65549:LMC65614 LCG65549:LCG65614 KSK65549:KSK65614 KIO65549:KIO65614 JYS65549:JYS65614 JOW65549:JOW65614 JFA65549:JFA65614 IVE65549:IVE65614 ILI65549:ILI65614 IBM65549:IBM65614 HRQ65549:HRQ65614 HHU65549:HHU65614 GXY65549:GXY65614 GOC65549:GOC65614 GEG65549:GEG65614 FUK65549:FUK65614 FKO65549:FKO65614 FAS65549:FAS65614 EQW65549:EQW65614 EHA65549:EHA65614 DXE65549:DXE65614 DNI65549:DNI65614 DDM65549:DDM65614 CTQ65549:CTQ65614 CJU65549:CJU65614 BZY65549:BZY65614 BQC65549:BQC65614 BGG65549:BGG65614 AWK65549:AWK65614 AMO65549:AMO65614 ACS65549:ACS65614 SW65549:SW65614 JA65549:JA65614 E65549:E65614 WVM13:WVM78 WLQ13:WLQ78 WBU13:WBU78 VRY13:VRY78 VIC13:VIC78 UYG13:UYG78 UOK13:UOK78 UEO13:UEO78 TUS13:TUS78 TKW13:TKW78 TBA13:TBA78 SRE13:SRE78 SHI13:SHI78 RXM13:RXM78 RNQ13:RNQ78 RDU13:RDU78 QTY13:QTY78 QKC13:QKC78 QAG13:QAG78 PQK13:PQK78 PGO13:PGO78 OWS13:OWS78 OMW13:OMW78 ODA13:ODA78 NTE13:NTE78 NJI13:NJI78 MZM13:MZM78 MPQ13:MPQ78 MFU13:MFU78 LVY13:LVY78 LMC13:LMC78 LCG13:LCG78 KSK13:KSK78 KIO13:KIO78 JYS13:JYS78 JOW13:JOW78 JFA13:JFA78 IVE13:IVE78 ILI13:ILI78 IBM13:IBM78 HRQ13:HRQ78 HHU13:HHU78 GXY13:GXY78 GOC13:GOC78 GEG13:GEG78 FUK13:FUK78 FKO13:FKO78 FAS13:FAS78 EQW13:EQW78 EHA13:EHA78 DXE13:DXE78 DNI13:DNI78 DDM13:DDM78 CTQ13:CTQ78 CJU13:CJU78 BZY13:BZY78 BQC13:BQC78 BGG13:BGG78 AWK13:AWK78 AMO13:AMO78 ACS13:ACS78 SW13:SW78 JA13:JA78">
      <formula1>$X$9:$X$25</formula1>
    </dataValidation>
  </dataValidations>
  <pageMargins left="0.511811024" right="0.511811024" top="0.78740157499999996" bottom="0.78740157499999996" header="0.31496062000000002" footer="0.31496062000000002"/>
  <pageSetup paperSize="9" scale="19" fitToWidth="0" orientation="landscape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35"/>
  <sheetViews>
    <sheetView showGridLines="0" zoomScale="80" zoomScaleNormal="80" workbookViewId="0">
      <selection activeCell="U11" sqref="U11:AC11"/>
    </sheetView>
  </sheetViews>
  <sheetFormatPr defaultColWidth="8.85546875" defaultRowHeight="15" x14ac:dyDescent="0.25"/>
  <cols>
    <col min="1" max="1" width="43.28515625" customWidth="1"/>
    <col min="2" max="3" width="8.7109375" style="47" customWidth="1"/>
    <col min="4" max="4" width="43" customWidth="1"/>
    <col min="5" max="5" width="19.85546875" customWidth="1"/>
    <col min="6" max="6" width="1.85546875" customWidth="1"/>
    <col min="7" max="7" width="15.7109375" customWidth="1"/>
    <col min="8" max="8" width="14" bestFit="1" customWidth="1"/>
    <col min="9" max="9" width="12.85546875" customWidth="1"/>
    <col min="10" max="10" width="13.42578125" customWidth="1"/>
    <col min="11" max="11" width="13.140625" customWidth="1"/>
    <col min="12" max="12" width="15.42578125" customWidth="1"/>
    <col min="13" max="13" width="14.140625" customWidth="1"/>
    <col min="14" max="14" width="13.5703125" customWidth="1"/>
    <col min="15" max="15" width="13" customWidth="1"/>
    <col min="16" max="16" width="17" customWidth="1"/>
    <col min="17" max="17" width="15.42578125" customWidth="1"/>
    <col min="18" max="18" width="15.85546875" customWidth="1"/>
    <col min="19" max="19" width="9.42578125" customWidth="1"/>
    <col min="21" max="21" width="11.42578125" bestFit="1" customWidth="1"/>
  </cols>
  <sheetData>
    <row r="2" spans="1:31" ht="36.75" customHeight="1" x14ac:dyDescent="0.25"/>
    <row r="3" spans="1:31" ht="27" customHeight="1" x14ac:dyDescent="0.25"/>
    <row r="5" spans="1:31" s="214" customFormat="1" ht="24.75" hidden="1" customHeight="1" x14ac:dyDescent="0.3">
      <c r="A5" s="213" t="s">
        <v>198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V5" s="215"/>
      <c r="W5" s="216"/>
    </row>
    <row r="6" spans="1:31" ht="21.75" customHeight="1" x14ac:dyDescent="0.25">
      <c r="A6" s="541" t="s">
        <v>431</v>
      </c>
      <c r="B6" s="542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V6" s="48"/>
      <c r="W6" s="49"/>
    </row>
    <row r="7" spans="1:31" s="50" customFormat="1" ht="26.25" customHeight="1" x14ac:dyDescent="0.3">
      <c r="A7" s="211" t="s">
        <v>199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2"/>
      <c r="V7" s="51"/>
      <c r="W7" s="52"/>
    </row>
    <row r="9" spans="1:31" s="55" customFormat="1" ht="18.75" hidden="1" x14ac:dyDescent="0.3">
      <c r="A9" s="53"/>
      <c r="B9" s="54"/>
      <c r="C9" s="54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V9" s="56"/>
      <c r="W9" s="57"/>
    </row>
    <row r="10" spans="1:31" s="59" customFormat="1" ht="27" customHeight="1" x14ac:dyDescent="0.3">
      <c r="A10" s="548" t="s">
        <v>119</v>
      </c>
      <c r="B10" s="544" t="s">
        <v>120</v>
      </c>
      <c r="C10" s="549" t="s">
        <v>121</v>
      </c>
      <c r="D10" s="544" t="s">
        <v>200</v>
      </c>
      <c r="E10" s="549" t="s">
        <v>201</v>
      </c>
      <c r="F10" s="58"/>
      <c r="G10" s="545" t="s">
        <v>202</v>
      </c>
      <c r="H10" s="545"/>
      <c r="I10" s="544" t="s">
        <v>203</v>
      </c>
      <c r="J10" s="545" t="s">
        <v>204</v>
      </c>
      <c r="K10" s="545"/>
      <c r="L10" s="545"/>
      <c r="M10" s="545"/>
      <c r="N10" s="545"/>
      <c r="O10" s="546" t="s">
        <v>205</v>
      </c>
      <c r="P10" s="546" t="s">
        <v>206</v>
      </c>
      <c r="Q10" s="544" t="s">
        <v>207</v>
      </c>
      <c r="R10" s="545" t="s">
        <v>195</v>
      </c>
      <c r="S10" s="545" t="s">
        <v>208</v>
      </c>
      <c r="V10" s="56"/>
      <c r="W10" s="60"/>
    </row>
    <row r="11" spans="1:31" s="59" customFormat="1" ht="53.25" customHeight="1" x14ac:dyDescent="0.25">
      <c r="A11" s="548"/>
      <c r="B11" s="544"/>
      <c r="C11" s="550"/>
      <c r="D11" s="544"/>
      <c r="E11" s="550"/>
      <c r="F11" s="61"/>
      <c r="G11" s="217" t="s">
        <v>209</v>
      </c>
      <c r="H11" s="217" t="s">
        <v>210</v>
      </c>
      <c r="I11" s="544"/>
      <c r="J11" s="217" t="s">
        <v>210</v>
      </c>
      <c r="K11" s="217" t="s">
        <v>211</v>
      </c>
      <c r="L11" s="217" t="s">
        <v>212</v>
      </c>
      <c r="M11" s="217" t="s">
        <v>213</v>
      </c>
      <c r="N11" s="217" t="s">
        <v>214</v>
      </c>
      <c r="O11" s="546"/>
      <c r="P11" s="546"/>
      <c r="Q11" s="544"/>
      <c r="R11" s="545"/>
      <c r="S11" s="545"/>
      <c r="T11" s="351"/>
      <c r="U11" s="540"/>
      <c r="V11" s="540"/>
      <c r="W11" s="540"/>
      <c r="X11" s="540"/>
      <c r="Y11" s="540"/>
      <c r="Z11" s="540"/>
      <c r="AA11" s="540"/>
      <c r="AB11" s="540"/>
      <c r="AC11" s="540"/>
      <c r="AD11" s="351"/>
      <c r="AE11" s="351"/>
    </row>
    <row r="12" spans="1:31" s="53" customFormat="1" ht="42" customHeight="1" x14ac:dyDescent="0.3">
      <c r="A12" s="75" t="str">
        <f>'Quadro Geral'!A10</f>
        <v>Gerência Financeira e Contabilidade</v>
      </c>
      <c r="B12" s="76" t="str">
        <f>'Quadro Geral'!B10</f>
        <v>A</v>
      </c>
      <c r="C12" s="77">
        <f>'Quadro Geral'!C10</f>
        <v>0</v>
      </c>
      <c r="D12" s="78" t="str">
        <f>'Quadro Geral'!D10</f>
        <v>Reserva de Contingência CAU/DF.</v>
      </c>
      <c r="E12" s="399">
        <f>'Quadro Geral'!J10</f>
        <v>23078.21</v>
      </c>
      <c r="F12" s="62"/>
      <c r="G12" s="352"/>
      <c r="H12" s="352"/>
      <c r="I12" s="352"/>
      <c r="J12" s="352"/>
      <c r="K12" s="352"/>
      <c r="L12" s="352"/>
      <c r="M12" s="352"/>
      <c r="N12" s="352">
        <v>23078.21</v>
      </c>
      <c r="O12" s="352"/>
      <c r="P12" s="353">
        <f>SUM(G12:O12)</f>
        <v>23078.21</v>
      </c>
      <c r="Q12" s="320"/>
      <c r="R12" s="353">
        <f>P12+Q12</f>
        <v>23078.21</v>
      </c>
      <c r="S12" s="74">
        <f t="shared" ref="S12:S21" si="0">IFERROR(R12/$R$22*100,0)</f>
        <v>0.83296804538719915</v>
      </c>
      <c r="U12" s="63">
        <f>E12-R12</f>
        <v>0</v>
      </c>
    </row>
    <row r="13" spans="1:31" s="53" customFormat="1" ht="44.25" customHeight="1" x14ac:dyDescent="0.3">
      <c r="A13" s="75" t="str">
        <f>'Quadro Geral'!A11</f>
        <v>Departamento de Fiscalização.</v>
      </c>
      <c r="B13" s="76" t="str">
        <f>'Quadro Geral'!B11</f>
        <v>P</v>
      </c>
      <c r="C13" s="77">
        <f>'Quadro Geral'!C11</f>
        <v>0</v>
      </c>
      <c r="D13" s="78" t="str">
        <f>'Quadro Geral'!D11</f>
        <v>Fiscalização 2017.</v>
      </c>
      <c r="E13" s="399">
        <f>'Quadro Geral'!J11</f>
        <v>461564.2</v>
      </c>
      <c r="F13" s="62"/>
      <c r="G13" s="352">
        <f>'Anexo 1.4-Quadro Descritivo FIS'!I20+'Anexo 1.4-Quadro Descritivo FIS'!I21</f>
        <v>232724.96000000002</v>
      </c>
      <c r="H13" s="352"/>
      <c r="I13" s="352"/>
      <c r="J13" s="352"/>
      <c r="K13" s="352"/>
      <c r="L13" s="352">
        <f>43200+4000+2000+2000+6000</f>
        <v>57200</v>
      </c>
      <c r="M13" s="352">
        <f>'Anexo 1.4-Quadro Descritivo FIS'!I27</f>
        <v>32000</v>
      </c>
      <c r="N13" s="352">
        <f>'Anexo 1.4-Quadro Descritivo FIS'!I28+'Anexo 1.4-Quadro Descritivo FIS'!I29</f>
        <v>109639.23999999996</v>
      </c>
      <c r="O13" s="352"/>
      <c r="P13" s="353">
        <f t="shared" ref="P13:P21" si="1">SUM(G13:O13)</f>
        <v>431564.19999999995</v>
      </c>
      <c r="Q13" s="352">
        <f>'Anexo 1.4-Quadro Descritivo FIS'!I31</f>
        <v>30000</v>
      </c>
      <c r="R13" s="353">
        <f t="shared" ref="R13:R20" si="2">P13+Q13</f>
        <v>461564.19999999995</v>
      </c>
      <c r="S13" s="74">
        <f t="shared" si="0"/>
        <v>16.659360907743981</v>
      </c>
      <c r="T13" s="64"/>
      <c r="U13" s="63">
        <f t="shared" ref="U13:U21" si="3">E13-R13</f>
        <v>0</v>
      </c>
    </row>
    <row r="14" spans="1:31" s="53" customFormat="1" ht="51.75" customHeight="1" x14ac:dyDescent="0.3">
      <c r="A14" s="75" t="str">
        <f>'Quadro Geral'!A12</f>
        <v>Gerência Geral</v>
      </c>
      <c r="B14" s="76" t="str">
        <f>'Quadro Geral'!B12</f>
        <v>P</v>
      </c>
      <c r="C14" s="77">
        <f>'Quadro Geral'!C12</f>
        <v>0</v>
      </c>
      <c r="D14" s="78" t="str">
        <f>'Quadro Geral'!D12</f>
        <v>Capacitação dos colaboradores do CAU/DF.</v>
      </c>
      <c r="E14" s="399">
        <f>'Quadro Geral'!J12</f>
        <v>40000</v>
      </c>
      <c r="F14" s="62"/>
      <c r="G14" s="352"/>
      <c r="H14" s="352">
        <v>8000</v>
      </c>
      <c r="I14" s="352"/>
      <c r="J14" s="352">
        <v>20000</v>
      </c>
      <c r="K14" s="352"/>
      <c r="L14" s="352">
        <v>12000</v>
      </c>
      <c r="M14" s="352"/>
      <c r="N14" s="352"/>
      <c r="O14" s="352"/>
      <c r="P14" s="353">
        <f t="shared" si="1"/>
        <v>40000</v>
      </c>
      <c r="Q14" s="320"/>
      <c r="R14" s="353">
        <f t="shared" si="2"/>
        <v>40000</v>
      </c>
      <c r="S14" s="74">
        <f t="shared" si="0"/>
        <v>1.4437307666187269</v>
      </c>
      <c r="T14" s="64"/>
      <c r="U14" s="63">
        <f t="shared" si="3"/>
        <v>0</v>
      </c>
    </row>
    <row r="15" spans="1:31" s="53" customFormat="1" ht="35.25" customHeight="1" x14ac:dyDescent="0.3">
      <c r="A15" s="75" t="str">
        <f>'Quadro Geral'!A13</f>
        <v>Assessoria de Informática.</v>
      </c>
      <c r="B15" s="76" t="str">
        <f>'Quadro Geral'!B13</f>
        <v>A</v>
      </c>
      <c r="C15" s="77">
        <f>'Quadro Geral'!C13</f>
        <v>0</v>
      </c>
      <c r="D15" s="78" t="str">
        <f>'Quadro Geral'!D13</f>
        <v>Centro de Serviços Compartilhados</v>
      </c>
      <c r="E15" s="399">
        <f>'Quadro Geral'!J13</f>
        <v>214731</v>
      </c>
      <c r="F15" s="62"/>
      <c r="G15" s="352"/>
      <c r="H15" s="352"/>
      <c r="I15" s="352"/>
      <c r="J15" s="352"/>
      <c r="K15" s="352"/>
      <c r="L15" s="352"/>
      <c r="M15" s="352"/>
      <c r="N15" s="352">
        <v>214731</v>
      </c>
      <c r="O15" s="352"/>
      <c r="P15" s="353">
        <f t="shared" si="1"/>
        <v>214731</v>
      </c>
      <c r="Q15" s="320"/>
      <c r="R15" s="353">
        <f t="shared" si="2"/>
        <v>214731</v>
      </c>
      <c r="S15" s="74">
        <f t="shared" si="0"/>
        <v>7.7503437811701454</v>
      </c>
      <c r="T15" s="64"/>
      <c r="U15" s="63">
        <f t="shared" si="3"/>
        <v>0</v>
      </c>
    </row>
    <row r="16" spans="1:31" s="53" customFormat="1" ht="41.25" customHeight="1" x14ac:dyDescent="0.3">
      <c r="A16" s="75" t="str">
        <f>'Quadro Geral'!A14</f>
        <v>Gerência Financeira</v>
      </c>
      <c r="B16" s="76" t="str">
        <f>'Quadro Geral'!B14</f>
        <v>A</v>
      </c>
      <c r="C16" s="77">
        <f>'Quadro Geral'!C14</f>
        <v>0</v>
      </c>
      <c r="D16" s="78" t="str">
        <f>'Quadro Geral'!D14</f>
        <v>Fundo de Apoio CAU.</v>
      </c>
      <c r="E16" s="399">
        <f>'Quadro Geral'!J14</f>
        <v>89884</v>
      </c>
      <c r="F16" s="62"/>
      <c r="G16" s="352"/>
      <c r="H16" s="352"/>
      <c r="I16" s="352"/>
      <c r="J16" s="352"/>
      <c r="K16" s="352"/>
      <c r="L16" s="352"/>
      <c r="M16" s="352"/>
      <c r="N16" s="352">
        <v>89884</v>
      </c>
      <c r="O16" s="352"/>
      <c r="P16" s="353">
        <f t="shared" si="1"/>
        <v>89884</v>
      </c>
      <c r="Q16" s="320"/>
      <c r="R16" s="353">
        <f t="shared" si="2"/>
        <v>89884</v>
      </c>
      <c r="S16" s="74">
        <f t="shared" si="0"/>
        <v>3.2442074056689409</v>
      </c>
      <c r="T16" s="64"/>
      <c r="U16" s="63">
        <f t="shared" si="3"/>
        <v>0</v>
      </c>
    </row>
    <row r="17" spans="1:21" s="53" customFormat="1" ht="30.75" customHeight="1" x14ac:dyDescent="0.3">
      <c r="A17" s="75" t="str">
        <f>'Quadro Geral'!A15</f>
        <v>Gerência Geral</v>
      </c>
      <c r="B17" s="76" t="str">
        <f>'Quadro Geral'!B15</f>
        <v>A</v>
      </c>
      <c r="C17" s="77">
        <f>'Quadro Geral'!C15</f>
        <v>0</v>
      </c>
      <c r="D17" s="78" t="str">
        <f>'Quadro Geral'!D15</f>
        <v>Funcionamento CAU/DF.</v>
      </c>
      <c r="E17" s="399">
        <f>'Quadro Geral'!J15</f>
        <v>1431844.1500000001</v>
      </c>
      <c r="F17" s="62"/>
      <c r="G17" s="352">
        <f>816668.03+176911.92</f>
        <v>993579.95000000007</v>
      </c>
      <c r="H17" s="352"/>
      <c r="I17" s="352">
        <f>5000+3000+500+12000+21000+6000</f>
        <v>47500</v>
      </c>
      <c r="J17" s="352"/>
      <c r="K17" s="352">
        <v>20000</v>
      </c>
      <c r="L17" s="352">
        <f>16500+2000+5640.6+168000+53000-1730</f>
        <v>243410.6</v>
      </c>
      <c r="M17" s="352">
        <f>67953.6+37000+11500</f>
        <v>116453.6</v>
      </c>
      <c r="N17" s="352">
        <v>2500</v>
      </c>
      <c r="O17" s="352">
        <f>400+8000</f>
        <v>8400</v>
      </c>
      <c r="P17" s="353">
        <f t="shared" si="1"/>
        <v>1431844.1500000004</v>
      </c>
      <c r="Q17" s="320"/>
      <c r="R17" s="353">
        <f t="shared" si="2"/>
        <v>1431844.1500000004</v>
      </c>
      <c r="S17" s="74">
        <f t="shared" si="0"/>
        <v>51.679936308950992</v>
      </c>
      <c r="T17" s="64"/>
      <c r="U17" s="63">
        <f t="shared" si="3"/>
        <v>0</v>
      </c>
    </row>
    <row r="18" spans="1:21" s="53" customFormat="1" ht="38.25" customHeight="1" x14ac:dyDescent="0.3">
      <c r="A18" s="75" t="str">
        <f>'Quadro Geral'!A16</f>
        <v>Gerência Técnica e Atendimento - GETEC.</v>
      </c>
      <c r="B18" s="76" t="str">
        <f>'Quadro Geral'!B16</f>
        <v>P</v>
      </c>
      <c r="C18" s="77">
        <f>'Quadro Geral'!C16</f>
        <v>0</v>
      </c>
      <c r="D18" s="78" t="str">
        <f>'Quadro Geral'!D16</f>
        <v>Atendimento aos arquitetos e urbanistas</v>
      </c>
      <c r="E18" s="399">
        <f>'Quadro Geral'!J16</f>
        <v>324843.09999999998</v>
      </c>
      <c r="F18" s="62"/>
      <c r="G18" s="352">
        <v>324843.09999999998</v>
      </c>
      <c r="H18" s="352"/>
      <c r="I18" s="352"/>
      <c r="J18" s="352"/>
      <c r="K18" s="352"/>
      <c r="L18" s="352"/>
      <c r="M18" s="352"/>
      <c r="N18" s="352"/>
      <c r="O18" s="352"/>
      <c r="P18" s="353">
        <f t="shared" si="1"/>
        <v>324843.09999999998</v>
      </c>
      <c r="Q18" s="320"/>
      <c r="R18" s="353">
        <f t="shared" si="2"/>
        <v>324843.09999999998</v>
      </c>
      <c r="S18" s="74">
        <f t="shared" si="0"/>
        <v>11.724649444845092</v>
      </c>
      <c r="T18" s="64"/>
      <c r="U18" s="63">
        <f t="shared" si="3"/>
        <v>0</v>
      </c>
    </row>
    <row r="19" spans="1:21" s="53" customFormat="1" ht="42" customHeight="1" x14ac:dyDescent="0.3">
      <c r="A19" s="75" t="str">
        <f>'Quadro Geral'!A17</f>
        <v>Assessoria de Comunicação Social.</v>
      </c>
      <c r="B19" s="76" t="str">
        <f>'Quadro Geral'!B17</f>
        <v>P</v>
      </c>
      <c r="C19" s="77">
        <f>'Quadro Geral'!C17</f>
        <v>0</v>
      </c>
      <c r="D19" s="78" t="str">
        <f>'Quadro Geral'!D17</f>
        <v>Comunicação do CAU/DF</v>
      </c>
      <c r="E19" s="399">
        <f>'Quadro Geral'!J17</f>
        <v>115225.60000000001</v>
      </c>
      <c r="F19" s="62"/>
      <c r="G19" s="352">
        <f>'Anexo 1.4-Quadro Descritivo COM'!I20+'Anexo 1.4-Quadro Descritivo COM'!I21</f>
        <v>107225.60000000001</v>
      </c>
      <c r="H19" s="352"/>
      <c r="I19" s="352"/>
      <c r="J19" s="352"/>
      <c r="K19" s="352"/>
      <c r="L19" s="352">
        <v>8000</v>
      </c>
      <c r="M19" s="352"/>
      <c r="N19" s="352"/>
      <c r="O19" s="352"/>
      <c r="P19" s="353">
        <f t="shared" si="1"/>
        <v>115225.60000000001</v>
      </c>
      <c r="Q19" s="320"/>
      <c r="R19" s="353">
        <f t="shared" si="2"/>
        <v>115225.60000000001</v>
      </c>
      <c r="S19" s="74">
        <f t="shared" si="0"/>
        <v>4.158868595552569</v>
      </c>
      <c r="T19" s="64"/>
      <c r="U19" s="63">
        <f t="shared" si="3"/>
        <v>0</v>
      </c>
    </row>
    <row r="20" spans="1:21" s="53" customFormat="1" ht="41.25" customHeight="1" x14ac:dyDescent="0.3">
      <c r="A20" s="75" t="str">
        <f>'Quadro Geral'!A18</f>
        <v>Gerência Geral</v>
      </c>
      <c r="B20" s="76" t="str">
        <f>'Quadro Geral'!B18</f>
        <v>P</v>
      </c>
      <c r="C20" s="77">
        <f>'Quadro Geral'!C18</f>
        <v>0</v>
      </c>
      <c r="D20" s="78" t="str">
        <f>'Quadro Geral'!D18</f>
        <v>Patrocinar eventos das entidades</v>
      </c>
      <c r="E20" s="399">
        <f>'Quadro Geral'!J18</f>
        <v>23273</v>
      </c>
      <c r="F20" s="62"/>
      <c r="G20" s="352"/>
      <c r="H20" s="352"/>
      <c r="I20" s="352"/>
      <c r="J20" s="352"/>
      <c r="K20" s="352"/>
      <c r="L20" s="352">
        <v>23273</v>
      </c>
      <c r="M20" s="352"/>
      <c r="N20" s="352"/>
      <c r="O20" s="352"/>
      <c r="P20" s="353">
        <f t="shared" si="1"/>
        <v>23273</v>
      </c>
      <c r="Q20" s="320"/>
      <c r="R20" s="353">
        <f t="shared" si="2"/>
        <v>23273</v>
      </c>
      <c r="S20" s="74">
        <f t="shared" si="0"/>
        <v>0.83999865328794077</v>
      </c>
      <c r="T20" s="64"/>
      <c r="U20" s="63">
        <f t="shared" si="3"/>
        <v>0</v>
      </c>
    </row>
    <row r="21" spans="1:21" s="53" customFormat="1" ht="41.25" customHeight="1" x14ac:dyDescent="0.3">
      <c r="A21" s="75" t="str">
        <f>'Quadro Geral'!A19</f>
        <v>Gerência Geral</v>
      </c>
      <c r="B21" s="76" t="str">
        <f>'Quadro Geral'!B19</f>
        <v>P</v>
      </c>
      <c r="C21" s="77">
        <v>0</v>
      </c>
      <c r="D21" s="78" t="str">
        <f>'Quadro Geral'!D19</f>
        <v>Assistência Técnica</v>
      </c>
      <c r="E21" s="399">
        <f>'Quadro Geral'!J19</f>
        <v>46156.42</v>
      </c>
      <c r="F21" s="62"/>
      <c r="G21" s="352"/>
      <c r="H21" s="352"/>
      <c r="I21" s="352"/>
      <c r="J21" s="352">
        <v>2000</v>
      </c>
      <c r="K21" s="352">
        <v>4000</v>
      </c>
      <c r="L21" s="352">
        <v>36156.42</v>
      </c>
      <c r="M21" s="352">
        <v>4000</v>
      </c>
      <c r="N21" s="352"/>
      <c r="O21" s="352"/>
      <c r="P21" s="353">
        <f t="shared" si="1"/>
        <v>46156.42</v>
      </c>
      <c r="Q21" s="320"/>
      <c r="R21" s="353">
        <f t="shared" ref="R21" si="4">P21+Q21</f>
        <v>46156.42</v>
      </c>
      <c r="S21" s="74">
        <f t="shared" si="0"/>
        <v>1.6659360907743983</v>
      </c>
      <c r="T21" s="64"/>
      <c r="U21" s="63">
        <f t="shared" si="3"/>
        <v>0</v>
      </c>
    </row>
    <row r="22" spans="1:21" s="69" customFormat="1" ht="18.75" x14ac:dyDescent="0.3">
      <c r="A22" s="551" t="s">
        <v>216</v>
      </c>
      <c r="B22" s="551"/>
      <c r="C22" s="551"/>
      <c r="D22" s="551"/>
      <c r="E22" s="66">
        <f>'Quadro Geral'!J20</f>
        <v>2770599.68</v>
      </c>
      <c r="F22" s="65"/>
      <c r="G22" s="67">
        <f t="shared" ref="G22:S22" si="5">SUM(G12:G21)</f>
        <v>1658373.6100000003</v>
      </c>
      <c r="H22" s="67">
        <f t="shared" si="5"/>
        <v>8000</v>
      </c>
      <c r="I22" s="67">
        <f t="shared" si="5"/>
        <v>47500</v>
      </c>
      <c r="J22" s="67">
        <f t="shared" si="5"/>
        <v>22000</v>
      </c>
      <c r="K22" s="67">
        <f t="shared" si="5"/>
        <v>24000</v>
      </c>
      <c r="L22" s="67">
        <f t="shared" si="5"/>
        <v>380040.01999999996</v>
      </c>
      <c r="M22" s="67">
        <f t="shared" si="5"/>
        <v>152453.6</v>
      </c>
      <c r="N22" s="67">
        <f t="shared" si="5"/>
        <v>439832.44999999995</v>
      </c>
      <c r="O22" s="67">
        <f t="shared" si="5"/>
        <v>8400</v>
      </c>
      <c r="P22" s="67">
        <f t="shared" si="5"/>
        <v>2740599.6800000006</v>
      </c>
      <c r="Q22" s="67">
        <f t="shared" si="5"/>
        <v>30000</v>
      </c>
      <c r="R22" s="67">
        <f t="shared" si="5"/>
        <v>2770599.6800000006</v>
      </c>
      <c r="S22" s="552">
        <f t="shared" si="5"/>
        <v>99.999999999999972</v>
      </c>
      <c r="T22" s="68"/>
      <c r="U22" s="63"/>
    </row>
    <row r="23" spans="1:21" s="69" customFormat="1" ht="18.75" x14ac:dyDescent="0.3">
      <c r="A23" s="551" t="s">
        <v>208</v>
      </c>
      <c r="B23" s="551"/>
      <c r="C23" s="551"/>
      <c r="D23" s="551"/>
      <c r="E23" s="551"/>
      <c r="F23" s="70"/>
      <c r="G23" s="71">
        <f>IFERROR(G22/$R22*100,0)</f>
        <v>59.856125082639146</v>
      </c>
      <c r="H23" s="71">
        <f t="shared" ref="H23:O23" si="6">IFERROR(H22/$R22*100,0)</f>
        <v>0.28874615332374531</v>
      </c>
      <c r="I23" s="71">
        <f t="shared" si="6"/>
        <v>1.714430285359738</v>
      </c>
      <c r="J23" s="71">
        <f t="shared" si="6"/>
        <v>0.79405192164029981</v>
      </c>
      <c r="K23" s="71">
        <f t="shared" si="6"/>
        <v>0.86623845997123605</v>
      </c>
      <c r="L23" s="71">
        <f t="shared" si="6"/>
        <v>13.716886735509906</v>
      </c>
      <c r="M23" s="71">
        <f t="shared" si="6"/>
        <v>5.5025488200446189</v>
      </c>
      <c r="N23" s="71">
        <f t="shared" si="6"/>
        <v>15.874991005557318</v>
      </c>
      <c r="O23" s="71">
        <f t="shared" si="6"/>
        <v>0.3031834609899326</v>
      </c>
      <c r="P23" s="71">
        <f>IFERROR(P22/$R22*100,0)</f>
        <v>98.917201925035954</v>
      </c>
      <c r="Q23" s="71">
        <f>IFERROR(Q22/$R22*100,0)</f>
        <v>1.0827980749640451</v>
      </c>
      <c r="R23" s="71">
        <f>IFERROR(R22/$R22*100,0)</f>
        <v>100</v>
      </c>
      <c r="S23" s="553"/>
      <c r="U23" s="63"/>
    </row>
    <row r="24" spans="1:21" s="72" customFormat="1" ht="18.75" x14ac:dyDescent="0.3">
      <c r="A24" s="547" t="s">
        <v>135</v>
      </c>
      <c r="B24" s="547"/>
      <c r="C24" s="547"/>
      <c r="D24" s="547"/>
      <c r="E24" s="547"/>
      <c r="F24" s="547"/>
      <c r="G24" s="547"/>
      <c r="H24" s="547"/>
      <c r="I24" s="547"/>
      <c r="J24" s="547"/>
      <c r="K24" s="547"/>
      <c r="L24" s="547"/>
      <c r="M24" s="547"/>
      <c r="N24" s="547"/>
      <c r="O24" s="547"/>
      <c r="P24" s="547"/>
      <c r="Q24" s="547"/>
      <c r="R24" s="547"/>
      <c r="S24" s="547"/>
      <c r="U24" s="63"/>
    </row>
    <row r="25" spans="1:21" s="72" customFormat="1" ht="18.75" x14ac:dyDescent="0.3">
      <c r="B25" s="543"/>
      <c r="C25" s="543"/>
      <c r="D25" s="543"/>
      <c r="E25" s="543"/>
      <c r="F25" s="543"/>
      <c r="G25" s="543"/>
      <c r="H25" s="543"/>
      <c r="I25" s="543"/>
      <c r="J25" s="543"/>
      <c r="K25" s="543"/>
      <c r="L25" s="543"/>
      <c r="M25" s="543"/>
      <c r="N25" s="543"/>
      <c r="O25" s="543"/>
      <c r="P25" s="543"/>
      <c r="Q25" s="543"/>
      <c r="R25" s="543"/>
      <c r="S25" s="543"/>
      <c r="U25" s="63"/>
    </row>
    <row r="26" spans="1:21" s="72" customFormat="1" ht="18.75" x14ac:dyDescent="0.3">
      <c r="B26" s="47"/>
      <c r="C26" s="47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U26" s="63"/>
    </row>
    <row r="27" spans="1:21" s="72" customFormat="1" ht="18.75" x14ac:dyDescent="0.3">
      <c r="B27" s="47"/>
      <c r="C27" s="4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U27" s="63"/>
    </row>
    <row r="28" spans="1:21" s="72" customFormat="1" x14ac:dyDescent="0.25">
      <c r="B28" s="47"/>
      <c r="C28" s="47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21" s="72" customFormat="1" x14ac:dyDescent="0.25">
      <c r="B29" s="47"/>
      <c r="C29" s="4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21" s="72" customFormat="1" x14ac:dyDescent="0.25">
      <c r="B30" s="47"/>
      <c r="C30" s="47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21" s="72" customFormat="1" x14ac:dyDescent="0.25">
      <c r="B31" s="47"/>
      <c r="C31" s="47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21" s="72" customFormat="1" x14ac:dyDescent="0.25">
      <c r="B32" s="47"/>
      <c r="C32" s="47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2:19" s="72" customFormat="1" x14ac:dyDescent="0.25">
      <c r="B33" s="47"/>
      <c r="C33" s="47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2:19" s="72" customFormat="1" x14ac:dyDescent="0.25">
      <c r="B34" s="47"/>
      <c r="C34" s="47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2:19" s="73" customFormat="1" x14ac:dyDescent="0.25">
      <c r="B35" s="47"/>
      <c r="C35" s="47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20">
    <mergeCell ref="S10:S11"/>
    <mergeCell ref="A22:D22"/>
    <mergeCell ref="S22:S23"/>
    <mergeCell ref="A23:E23"/>
    <mergeCell ref="U11:AC11"/>
    <mergeCell ref="A6:S6"/>
    <mergeCell ref="B25:S25"/>
    <mergeCell ref="I10:I11"/>
    <mergeCell ref="J10:N10"/>
    <mergeCell ref="O10:O11"/>
    <mergeCell ref="P10:P11"/>
    <mergeCell ref="A24:S24"/>
    <mergeCell ref="Q10:Q11"/>
    <mergeCell ref="R10:R11"/>
    <mergeCell ref="A10:A11"/>
    <mergeCell ref="B10:B11"/>
    <mergeCell ref="C10:C11"/>
    <mergeCell ref="D10:D11"/>
    <mergeCell ref="E10:E11"/>
    <mergeCell ref="G10:H10"/>
  </mergeCells>
  <printOptions verticalCentered="1"/>
  <pageMargins left="0.51181102362204722" right="0.51181102362204722" top="0.78740157480314965" bottom="0.78740157480314965" header="0.31496062992125984" footer="0.31496062992125984"/>
  <pageSetup paperSize="9" scale="3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39"/>
  <sheetViews>
    <sheetView zoomScale="70" zoomScaleNormal="70" workbookViewId="0">
      <selection activeCell="I24" sqref="I24"/>
    </sheetView>
  </sheetViews>
  <sheetFormatPr defaultRowHeight="15" x14ac:dyDescent="0.25"/>
  <cols>
    <col min="1" max="1" width="5.5703125" style="45" customWidth="1"/>
    <col min="2" max="2" width="35.5703125" style="45" customWidth="1"/>
    <col min="3" max="3" width="23" style="45" customWidth="1"/>
    <col min="4" max="4" width="19.85546875" style="45" customWidth="1"/>
    <col min="5" max="5" width="21.7109375" style="45" customWidth="1"/>
    <col min="6" max="6" width="13.140625" style="45" customWidth="1"/>
    <col min="7" max="7" width="15.85546875" style="354" bestFit="1" customWidth="1"/>
    <col min="8" max="8" width="7.28515625" style="45" customWidth="1"/>
    <col min="9" max="9" width="40.85546875" style="45" customWidth="1"/>
    <col min="10" max="10" width="34.140625" style="45" customWidth="1"/>
    <col min="11" max="12" width="16" style="45" customWidth="1"/>
    <col min="13" max="13" width="17.42578125" style="45" customWidth="1"/>
    <col min="14" max="14" width="12.42578125" style="45" bestFit="1" customWidth="1"/>
    <col min="15" max="15" width="13" style="45" customWidth="1"/>
    <col min="16" max="16" width="16.7109375" style="45" customWidth="1"/>
    <col min="17" max="257" width="9.140625" style="45"/>
    <col min="258" max="258" width="35.5703125" style="45" customWidth="1"/>
    <col min="259" max="259" width="23" style="45" customWidth="1"/>
    <col min="260" max="260" width="17.7109375" style="45" customWidth="1"/>
    <col min="261" max="261" width="18.42578125" style="45" customWidth="1"/>
    <col min="262" max="263" width="13.140625" style="45" customWidth="1"/>
    <col min="264" max="264" width="10.7109375" style="45" customWidth="1"/>
    <col min="265" max="265" width="40.85546875" style="45" customWidth="1"/>
    <col min="266" max="266" width="34.140625" style="45" customWidth="1"/>
    <col min="267" max="267" width="16" style="45" customWidth="1"/>
    <col min="268" max="268" width="15.7109375" style="45" customWidth="1"/>
    <col min="269" max="269" width="17.42578125" style="45" customWidth="1"/>
    <col min="270" max="270" width="10.7109375" style="45" customWidth="1"/>
    <col min="271" max="271" width="13" style="45" customWidth="1"/>
    <col min="272" max="272" width="16.7109375" style="45" customWidth="1"/>
    <col min="273" max="513" width="9.140625" style="45"/>
    <col min="514" max="514" width="35.5703125" style="45" customWidth="1"/>
    <col min="515" max="515" width="23" style="45" customWidth="1"/>
    <col min="516" max="516" width="17.7109375" style="45" customWidth="1"/>
    <col min="517" max="517" width="18.42578125" style="45" customWidth="1"/>
    <col min="518" max="519" width="13.140625" style="45" customWidth="1"/>
    <col min="520" max="520" width="10.7109375" style="45" customWidth="1"/>
    <col min="521" max="521" width="40.85546875" style="45" customWidth="1"/>
    <col min="522" max="522" width="34.140625" style="45" customWidth="1"/>
    <col min="523" max="523" width="16" style="45" customWidth="1"/>
    <col min="524" max="524" width="15.7109375" style="45" customWidth="1"/>
    <col min="525" max="525" width="17.42578125" style="45" customWidth="1"/>
    <col min="526" max="526" width="10.7109375" style="45" customWidth="1"/>
    <col min="527" max="527" width="13" style="45" customWidth="1"/>
    <col min="528" max="528" width="16.7109375" style="45" customWidth="1"/>
    <col min="529" max="769" width="9.140625" style="45"/>
    <col min="770" max="770" width="35.5703125" style="45" customWidth="1"/>
    <col min="771" max="771" width="23" style="45" customWidth="1"/>
    <col min="772" max="772" width="17.7109375" style="45" customWidth="1"/>
    <col min="773" max="773" width="18.42578125" style="45" customWidth="1"/>
    <col min="774" max="775" width="13.140625" style="45" customWidth="1"/>
    <col min="776" max="776" width="10.7109375" style="45" customWidth="1"/>
    <col min="777" max="777" width="40.85546875" style="45" customWidth="1"/>
    <col min="778" max="778" width="34.140625" style="45" customWidth="1"/>
    <col min="779" max="779" width="16" style="45" customWidth="1"/>
    <col min="780" max="780" width="15.7109375" style="45" customWidth="1"/>
    <col min="781" max="781" width="17.42578125" style="45" customWidth="1"/>
    <col min="782" max="782" width="10.7109375" style="45" customWidth="1"/>
    <col min="783" max="783" width="13" style="45" customWidth="1"/>
    <col min="784" max="784" width="16.7109375" style="45" customWidth="1"/>
    <col min="785" max="1025" width="9.140625" style="45"/>
    <col min="1026" max="1026" width="35.5703125" style="45" customWidth="1"/>
    <col min="1027" max="1027" width="23" style="45" customWidth="1"/>
    <col min="1028" max="1028" width="17.7109375" style="45" customWidth="1"/>
    <col min="1029" max="1029" width="18.42578125" style="45" customWidth="1"/>
    <col min="1030" max="1031" width="13.140625" style="45" customWidth="1"/>
    <col min="1032" max="1032" width="10.7109375" style="45" customWidth="1"/>
    <col min="1033" max="1033" width="40.85546875" style="45" customWidth="1"/>
    <col min="1034" max="1034" width="34.140625" style="45" customWidth="1"/>
    <col min="1035" max="1035" width="16" style="45" customWidth="1"/>
    <col min="1036" max="1036" width="15.7109375" style="45" customWidth="1"/>
    <col min="1037" max="1037" width="17.42578125" style="45" customWidth="1"/>
    <col min="1038" max="1038" width="10.7109375" style="45" customWidth="1"/>
    <col min="1039" max="1039" width="13" style="45" customWidth="1"/>
    <col min="1040" max="1040" width="16.7109375" style="45" customWidth="1"/>
    <col min="1041" max="1281" width="9.140625" style="45"/>
    <col min="1282" max="1282" width="35.5703125" style="45" customWidth="1"/>
    <col min="1283" max="1283" width="23" style="45" customWidth="1"/>
    <col min="1284" max="1284" width="17.7109375" style="45" customWidth="1"/>
    <col min="1285" max="1285" width="18.42578125" style="45" customWidth="1"/>
    <col min="1286" max="1287" width="13.140625" style="45" customWidth="1"/>
    <col min="1288" max="1288" width="10.7109375" style="45" customWidth="1"/>
    <col min="1289" max="1289" width="40.85546875" style="45" customWidth="1"/>
    <col min="1290" max="1290" width="34.140625" style="45" customWidth="1"/>
    <col min="1291" max="1291" width="16" style="45" customWidth="1"/>
    <col min="1292" max="1292" width="15.7109375" style="45" customWidth="1"/>
    <col min="1293" max="1293" width="17.42578125" style="45" customWidth="1"/>
    <col min="1294" max="1294" width="10.7109375" style="45" customWidth="1"/>
    <col min="1295" max="1295" width="13" style="45" customWidth="1"/>
    <col min="1296" max="1296" width="16.7109375" style="45" customWidth="1"/>
    <col min="1297" max="1537" width="9.140625" style="45"/>
    <col min="1538" max="1538" width="35.5703125" style="45" customWidth="1"/>
    <col min="1539" max="1539" width="23" style="45" customWidth="1"/>
    <col min="1540" max="1540" width="17.7109375" style="45" customWidth="1"/>
    <col min="1541" max="1541" width="18.42578125" style="45" customWidth="1"/>
    <col min="1542" max="1543" width="13.140625" style="45" customWidth="1"/>
    <col min="1544" max="1544" width="10.7109375" style="45" customWidth="1"/>
    <col min="1545" max="1545" width="40.85546875" style="45" customWidth="1"/>
    <col min="1546" max="1546" width="34.140625" style="45" customWidth="1"/>
    <col min="1547" max="1547" width="16" style="45" customWidth="1"/>
    <col min="1548" max="1548" width="15.7109375" style="45" customWidth="1"/>
    <col min="1549" max="1549" width="17.42578125" style="45" customWidth="1"/>
    <col min="1550" max="1550" width="10.7109375" style="45" customWidth="1"/>
    <col min="1551" max="1551" width="13" style="45" customWidth="1"/>
    <col min="1552" max="1552" width="16.7109375" style="45" customWidth="1"/>
    <col min="1553" max="1793" width="9.140625" style="45"/>
    <col min="1794" max="1794" width="35.5703125" style="45" customWidth="1"/>
    <col min="1795" max="1795" width="23" style="45" customWidth="1"/>
    <col min="1796" max="1796" width="17.7109375" style="45" customWidth="1"/>
    <col min="1797" max="1797" width="18.42578125" style="45" customWidth="1"/>
    <col min="1798" max="1799" width="13.140625" style="45" customWidth="1"/>
    <col min="1800" max="1800" width="10.7109375" style="45" customWidth="1"/>
    <col min="1801" max="1801" width="40.85546875" style="45" customWidth="1"/>
    <col min="1802" max="1802" width="34.140625" style="45" customWidth="1"/>
    <col min="1803" max="1803" width="16" style="45" customWidth="1"/>
    <col min="1804" max="1804" width="15.7109375" style="45" customWidth="1"/>
    <col min="1805" max="1805" width="17.42578125" style="45" customWidth="1"/>
    <col min="1806" max="1806" width="10.7109375" style="45" customWidth="1"/>
    <col min="1807" max="1807" width="13" style="45" customWidth="1"/>
    <col min="1808" max="1808" width="16.7109375" style="45" customWidth="1"/>
    <col min="1809" max="2049" width="9.140625" style="45"/>
    <col min="2050" max="2050" width="35.5703125" style="45" customWidth="1"/>
    <col min="2051" max="2051" width="23" style="45" customWidth="1"/>
    <col min="2052" max="2052" width="17.7109375" style="45" customWidth="1"/>
    <col min="2053" max="2053" width="18.42578125" style="45" customWidth="1"/>
    <col min="2054" max="2055" width="13.140625" style="45" customWidth="1"/>
    <col min="2056" max="2056" width="10.7109375" style="45" customWidth="1"/>
    <col min="2057" max="2057" width="40.85546875" style="45" customWidth="1"/>
    <col min="2058" max="2058" width="34.140625" style="45" customWidth="1"/>
    <col min="2059" max="2059" width="16" style="45" customWidth="1"/>
    <col min="2060" max="2060" width="15.7109375" style="45" customWidth="1"/>
    <col min="2061" max="2061" width="17.42578125" style="45" customWidth="1"/>
    <col min="2062" max="2062" width="10.7109375" style="45" customWidth="1"/>
    <col min="2063" max="2063" width="13" style="45" customWidth="1"/>
    <col min="2064" max="2064" width="16.7109375" style="45" customWidth="1"/>
    <col min="2065" max="2305" width="9.140625" style="45"/>
    <col min="2306" max="2306" width="35.5703125" style="45" customWidth="1"/>
    <col min="2307" max="2307" width="23" style="45" customWidth="1"/>
    <col min="2308" max="2308" width="17.7109375" style="45" customWidth="1"/>
    <col min="2309" max="2309" width="18.42578125" style="45" customWidth="1"/>
    <col min="2310" max="2311" width="13.140625" style="45" customWidth="1"/>
    <col min="2312" max="2312" width="10.7109375" style="45" customWidth="1"/>
    <col min="2313" max="2313" width="40.85546875" style="45" customWidth="1"/>
    <col min="2314" max="2314" width="34.140625" style="45" customWidth="1"/>
    <col min="2315" max="2315" width="16" style="45" customWidth="1"/>
    <col min="2316" max="2316" width="15.7109375" style="45" customWidth="1"/>
    <col min="2317" max="2317" width="17.42578125" style="45" customWidth="1"/>
    <col min="2318" max="2318" width="10.7109375" style="45" customWidth="1"/>
    <col min="2319" max="2319" width="13" style="45" customWidth="1"/>
    <col min="2320" max="2320" width="16.7109375" style="45" customWidth="1"/>
    <col min="2321" max="2561" width="9.140625" style="45"/>
    <col min="2562" max="2562" width="35.5703125" style="45" customWidth="1"/>
    <col min="2563" max="2563" width="23" style="45" customWidth="1"/>
    <col min="2564" max="2564" width="17.7109375" style="45" customWidth="1"/>
    <col min="2565" max="2565" width="18.42578125" style="45" customWidth="1"/>
    <col min="2566" max="2567" width="13.140625" style="45" customWidth="1"/>
    <col min="2568" max="2568" width="10.7109375" style="45" customWidth="1"/>
    <col min="2569" max="2569" width="40.85546875" style="45" customWidth="1"/>
    <col min="2570" max="2570" width="34.140625" style="45" customWidth="1"/>
    <col min="2571" max="2571" width="16" style="45" customWidth="1"/>
    <col min="2572" max="2572" width="15.7109375" style="45" customWidth="1"/>
    <col min="2573" max="2573" width="17.42578125" style="45" customWidth="1"/>
    <col min="2574" max="2574" width="10.7109375" style="45" customWidth="1"/>
    <col min="2575" max="2575" width="13" style="45" customWidth="1"/>
    <col min="2576" max="2576" width="16.7109375" style="45" customWidth="1"/>
    <col min="2577" max="2817" width="9.140625" style="45"/>
    <col min="2818" max="2818" width="35.5703125" style="45" customWidth="1"/>
    <col min="2819" max="2819" width="23" style="45" customWidth="1"/>
    <col min="2820" max="2820" width="17.7109375" style="45" customWidth="1"/>
    <col min="2821" max="2821" width="18.42578125" style="45" customWidth="1"/>
    <col min="2822" max="2823" width="13.140625" style="45" customWidth="1"/>
    <col min="2824" max="2824" width="10.7109375" style="45" customWidth="1"/>
    <col min="2825" max="2825" width="40.85546875" style="45" customWidth="1"/>
    <col min="2826" max="2826" width="34.140625" style="45" customWidth="1"/>
    <col min="2827" max="2827" width="16" style="45" customWidth="1"/>
    <col min="2828" max="2828" width="15.7109375" style="45" customWidth="1"/>
    <col min="2829" max="2829" width="17.42578125" style="45" customWidth="1"/>
    <col min="2830" max="2830" width="10.7109375" style="45" customWidth="1"/>
    <col min="2831" max="2831" width="13" style="45" customWidth="1"/>
    <col min="2832" max="2832" width="16.7109375" style="45" customWidth="1"/>
    <col min="2833" max="3073" width="9.140625" style="45"/>
    <col min="3074" max="3074" width="35.5703125" style="45" customWidth="1"/>
    <col min="3075" max="3075" width="23" style="45" customWidth="1"/>
    <col min="3076" max="3076" width="17.7109375" style="45" customWidth="1"/>
    <col min="3077" max="3077" width="18.42578125" style="45" customWidth="1"/>
    <col min="3078" max="3079" width="13.140625" style="45" customWidth="1"/>
    <col min="3080" max="3080" width="10.7109375" style="45" customWidth="1"/>
    <col min="3081" max="3081" width="40.85546875" style="45" customWidth="1"/>
    <col min="3082" max="3082" width="34.140625" style="45" customWidth="1"/>
    <col min="3083" max="3083" width="16" style="45" customWidth="1"/>
    <col min="3084" max="3084" width="15.7109375" style="45" customWidth="1"/>
    <col min="3085" max="3085" width="17.42578125" style="45" customWidth="1"/>
    <col min="3086" max="3086" width="10.7109375" style="45" customWidth="1"/>
    <col min="3087" max="3087" width="13" style="45" customWidth="1"/>
    <col min="3088" max="3088" width="16.7109375" style="45" customWidth="1"/>
    <col min="3089" max="3329" width="9.140625" style="45"/>
    <col min="3330" max="3330" width="35.5703125" style="45" customWidth="1"/>
    <col min="3331" max="3331" width="23" style="45" customWidth="1"/>
    <col min="3332" max="3332" width="17.7109375" style="45" customWidth="1"/>
    <col min="3333" max="3333" width="18.42578125" style="45" customWidth="1"/>
    <col min="3334" max="3335" width="13.140625" style="45" customWidth="1"/>
    <col min="3336" max="3336" width="10.7109375" style="45" customWidth="1"/>
    <col min="3337" max="3337" width="40.85546875" style="45" customWidth="1"/>
    <col min="3338" max="3338" width="34.140625" style="45" customWidth="1"/>
    <col min="3339" max="3339" width="16" style="45" customWidth="1"/>
    <col min="3340" max="3340" width="15.7109375" style="45" customWidth="1"/>
    <col min="3341" max="3341" width="17.42578125" style="45" customWidth="1"/>
    <col min="3342" max="3342" width="10.7109375" style="45" customWidth="1"/>
    <col min="3343" max="3343" width="13" style="45" customWidth="1"/>
    <col min="3344" max="3344" width="16.7109375" style="45" customWidth="1"/>
    <col min="3345" max="3585" width="9.140625" style="45"/>
    <col min="3586" max="3586" width="35.5703125" style="45" customWidth="1"/>
    <col min="3587" max="3587" width="23" style="45" customWidth="1"/>
    <col min="3588" max="3588" width="17.7109375" style="45" customWidth="1"/>
    <col min="3589" max="3589" width="18.42578125" style="45" customWidth="1"/>
    <col min="3590" max="3591" width="13.140625" style="45" customWidth="1"/>
    <col min="3592" max="3592" width="10.7109375" style="45" customWidth="1"/>
    <col min="3593" max="3593" width="40.85546875" style="45" customWidth="1"/>
    <col min="3594" max="3594" width="34.140625" style="45" customWidth="1"/>
    <col min="3595" max="3595" width="16" style="45" customWidth="1"/>
    <col min="3596" max="3596" width="15.7109375" style="45" customWidth="1"/>
    <col min="3597" max="3597" width="17.42578125" style="45" customWidth="1"/>
    <col min="3598" max="3598" width="10.7109375" style="45" customWidth="1"/>
    <col min="3599" max="3599" width="13" style="45" customWidth="1"/>
    <col min="3600" max="3600" width="16.7109375" style="45" customWidth="1"/>
    <col min="3601" max="3841" width="9.140625" style="45"/>
    <col min="3842" max="3842" width="35.5703125" style="45" customWidth="1"/>
    <col min="3843" max="3843" width="23" style="45" customWidth="1"/>
    <col min="3844" max="3844" width="17.7109375" style="45" customWidth="1"/>
    <col min="3845" max="3845" width="18.42578125" style="45" customWidth="1"/>
    <col min="3846" max="3847" width="13.140625" style="45" customWidth="1"/>
    <col min="3848" max="3848" width="10.7109375" style="45" customWidth="1"/>
    <col min="3849" max="3849" width="40.85546875" style="45" customWidth="1"/>
    <col min="3850" max="3850" width="34.140625" style="45" customWidth="1"/>
    <col min="3851" max="3851" width="16" style="45" customWidth="1"/>
    <col min="3852" max="3852" width="15.7109375" style="45" customWidth="1"/>
    <col min="3853" max="3853" width="17.42578125" style="45" customWidth="1"/>
    <col min="3854" max="3854" width="10.7109375" style="45" customWidth="1"/>
    <col min="3855" max="3855" width="13" style="45" customWidth="1"/>
    <col min="3856" max="3856" width="16.7109375" style="45" customWidth="1"/>
    <col min="3857" max="4097" width="9.140625" style="45"/>
    <col min="4098" max="4098" width="35.5703125" style="45" customWidth="1"/>
    <col min="4099" max="4099" width="23" style="45" customWidth="1"/>
    <col min="4100" max="4100" width="17.7109375" style="45" customWidth="1"/>
    <col min="4101" max="4101" width="18.42578125" style="45" customWidth="1"/>
    <col min="4102" max="4103" width="13.140625" style="45" customWidth="1"/>
    <col min="4104" max="4104" width="10.7109375" style="45" customWidth="1"/>
    <col min="4105" max="4105" width="40.85546875" style="45" customWidth="1"/>
    <col min="4106" max="4106" width="34.140625" style="45" customWidth="1"/>
    <col min="4107" max="4107" width="16" style="45" customWidth="1"/>
    <col min="4108" max="4108" width="15.7109375" style="45" customWidth="1"/>
    <col min="4109" max="4109" width="17.42578125" style="45" customWidth="1"/>
    <col min="4110" max="4110" width="10.7109375" style="45" customWidth="1"/>
    <col min="4111" max="4111" width="13" style="45" customWidth="1"/>
    <col min="4112" max="4112" width="16.7109375" style="45" customWidth="1"/>
    <col min="4113" max="4353" width="9.140625" style="45"/>
    <col min="4354" max="4354" width="35.5703125" style="45" customWidth="1"/>
    <col min="4355" max="4355" width="23" style="45" customWidth="1"/>
    <col min="4356" max="4356" width="17.7109375" style="45" customWidth="1"/>
    <col min="4357" max="4357" width="18.42578125" style="45" customWidth="1"/>
    <col min="4358" max="4359" width="13.140625" style="45" customWidth="1"/>
    <col min="4360" max="4360" width="10.7109375" style="45" customWidth="1"/>
    <col min="4361" max="4361" width="40.85546875" style="45" customWidth="1"/>
    <col min="4362" max="4362" width="34.140625" style="45" customWidth="1"/>
    <col min="4363" max="4363" width="16" style="45" customWidth="1"/>
    <col min="4364" max="4364" width="15.7109375" style="45" customWidth="1"/>
    <col min="4365" max="4365" width="17.42578125" style="45" customWidth="1"/>
    <col min="4366" max="4366" width="10.7109375" style="45" customWidth="1"/>
    <col min="4367" max="4367" width="13" style="45" customWidth="1"/>
    <col min="4368" max="4368" width="16.7109375" style="45" customWidth="1"/>
    <col min="4369" max="4609" width="9.140625" style="45"/>
    <col min="4610" max="4610" width="35.5703125" style="45" customWidth="1"/>
    <col min="4611" max="4611" width="23" style="45" customWidth="1"/>
    <col min="4612" max="4612" width="17.7109375" style="45" customWidth="1"/>
    <col min="4613" max="4613" width="18.42578125" style="45" customWidth="1"/>
    <col min="4614" max="4615" width="13.140625" style="45" customWidth="1"/>
    <col min="4616" max="4616" width="10.7109375" style="45" customWidth="1"/>
    <col min="4617" max="4617" width="40.85546875" style="45" customWidth="1"/>
    <col min="4618" max="4618" width="34.140625" style="45" customWidth="1"/>
    <col min="4619" max="4619" width="16" style="45" customWidth="1"/>
    <col min="4620" max="4620" width="15.7109375" style="45" customWidth="1"/>
    <col min="4621" max="4621" width="17.42578125" style="45" customWidth="1"/>
    <col min="4622" max="4622" width="10.7109375" style="45" customWidth="1"/>
    <col min="4623" max="4623" width="13" style="45" customWidth="1"/>
    <col min="4624" max="4624" width="16.7109375" style="45" customWidth="1"/>
    <col min="4625" max="4865" width="9.140625" style="45"/>
    <col min="4866" max="4866" width="35.5703125" style="45" customWidth="1"/>
    <col min="4867" max="4867" width="23" style="45" customWidth="1"/>
    <col min="4868" max="4868" width="17.7109375" style="45" customWidth="1"/>
    <col min="4869" max="4869" width="18.42578125" style="45" customWidth="1"/>
    <col min="4870" max="4871" width="13.140625" style="45" customWidth="1"/>
    <col min="4872" max="4872" width="10.7109375" style="45" customWidth="1"/>
    <col min="4873" max="4873" width="40.85546875" style="45" customWidth="1"/>
    <col min="4874" max="4874" width="34.140625" style="45" customWidth="1"/>
    <col min="4875" max="4875" width="16" style="45" customWidth="1"/>
    <col min="4876" max="4876" width="15.7109375" style="45" customWidth="1"/>
    <col min="4877" max="4877" width="17.42578125" style="45" customWidth="1"/>
    <col min="4878" max="4878" width="10.7109375" style="45" customWidth="1"/>
    <col min="4879" max="4879" width="13" style="45" customWidth="1"/>
    <col min="4880" max="4880" width="16.7109375" style="45" customWidth="1"/>
    <col min="4881" max="5121" width="9.140625" style="45"/>
    <col min="5122" max="5122" width="35.5703125" style="45" customWidth="1"/>
    <col min="5123" max="5123" width="23" style="45" customWidth="1"/>
    <col min="5124" max="5124" width="17.7109375" style="45" customWidth="1"/>
    <col min="5125" max="5125" width="18.42578125" style="45" customWidth="1"/>
    <col min="5126" max="5127" width="13.140625" style="45" customWidth="1"/>
    <col min="5128" max="5128" width="10.7109375" style="45" customWidth="1"/>
    <col min="5129" max="5129" width="40.85546875" style="45" customWidth="1"/>
    <col min="5130" max="5130" width="34.140625" style="45" customWidth="1"/>
    <col min="5131" max="5131" width="16" style="45" customWidth="1"/>
    <col min="5132" max="5132" width="15.7109375" style="45" customWidth="1"/>
    <col min="5133" max="5133" width="17.42578125" style="45" customWidth="1"/>
    <col min="5134" max="5134" width="10.7109375" style="45" customWidth="1"/>
    <col min="5135" max="5135" width="13" style="45" customWidth="1"/>
    <col min="5136" max="5136" width="16.7109375" style="45" customWidth="1"/>
    <col min="5137" max="5377" width="9.140625" style="45"/>
    <col min="5378" max="5378" width="35.5703125" style="45" customWidth="1"/>
    <col min="5379" max="5379" width="23" style="45" customWidth="1"/>
    <col min="5380" max="5380" width="17.7109375" style="45" customWidth="1"/>
    <col min="5381" max="5381" width="18.42578125" style="45" customWidth="1"/>
    <col min="5382" max="5383" width="13.140625" style="45" customWidth="1"/>
    <col min="5384" max="5384" width="10.7109375" style="45" customWidth="1"/>
    <col min="5385" max="5385" width="40.85546875" style="45" customWidth="1"/>
    <col min="5386" max="5386" width="34.140625" style="45" customWidth="1"/>
    <col min="5387" max="5387" width="16" style="45" customWidth="1"/>
    <col min="5388" max="5388" width="15.7109375" style="45" customWidth="1"/>
    <col min="5389" max="5389" width="17.42578125" style="45" customWidth="1"/>
    <col min="5390" max="5390" width="10.7109375" style="45" customWidth="1"/>
    <col min="5391" max="5391" width="13" style="45" customWidth="1"/>
    <col min="5392" max="5392" width="16.7109375" style="45" customWidth="1"/>
    <col min="5393" max="5633" width="9.140625" style="45"/>
    <col min="5634" max="5634" width="35.5703125" style="45" customWidth="1"/>
    <col min="5635" max="5635" width="23" style="45" customWidth="1"/>
    <col min="5636" max="5636" width="17.7109375" style="45" customWidth="1"/>
    <col min="5637" max="5637" width="18.42578125" style="45" customWidth="1"/>
    <col min="5638" max="5639" width="13.140625" style="45" customWidth="1"/>
    <col min="5640" max="5640" width="10.7109375" style="45" customWidth="1"/>
    <col min="5641" max="5641" width="40.85546875" style="45" customWidth="1"/>
    <col min="5642" max="5642" width="34.140625" style="45" customWidth="1"/>
    <col min="5643" max="5643" width="16" style="45" customWidth="1"/>
    <col min="5644" max="5644" width="15.7109375" style="45" customWidth="1"/>
    <col min="5645" max="5645" width="17.42578125" style="45" customWidth="1"/>
    <col min="5646" max="5646" width="10.7109375" style="45" customWidth="1"/>
    <col min="5647" max="5647" width="13" style="45" customWidth="1"/>
    <col min="5648" max="5648" width="16.7109375" style="45" customWidth="1"/>
    <col min="5649" max="5889" width="9.140625" style="45"/>
    <col min="5890" max="5890" width="35.5703125" style="45" customWidth="1"/>
    <col min="5891" max="5891" width="23" style="45" customWidth="1"/>
    <col min="5892" max="5892" width="17.7109375" style="45" customWidth="1"/>
    <col min="5893" max="5893" width="18.42578125" style="45" customWidth="1"/>
    <col min="5894" max="5895" width="13.140625" style="45" customWidth="1"/>
    <col min="5896" max="5896" width="10.7109375" style="45" customWidth="1"/>
    <col min="5897" max="5897" width="40.85546875" style="45" customWidth="1"/>
    <col min="5898" max="5898" width="34.140625" style="45" customWidth="1"/>
    <col min="5899" max="5899" width="16" style="45" customWidth="1"/>
    <col min="5900" max="5900" width="15.7109375" style="45" customWidth="1"/>
    <col min="5901" max="5901" width="17.42578125" style="45" customWidth="1"/>
    <col min="5902" max="5902" width="10.7109375" style="45" customWidth="1"/>
    <col min="5903" max="5903" width="13" style="45" customWidth="1"/>
    <col min="5904" max="5904" width="16.7109375" style="45" customWidth="1"/>
    <col min="5905" max="6145" width="9.140625" style="45"/>
    <col min="6146" max="6146" width="35.5703125" style="45" customWidth="1"/>
    <col min="6147" max="6147" width="23" style="45" customWidth="1"/>
    <col min="6148" max="6148" width="17.7109375" style="45" customWidth="1"/>
    <col min="6149" max="6149" width="18.42578125" style="45" customWidth="1"/>
    <col min="6150" max="6151" width="13.140625" style="45" customWidth="1"/>
    <col min="6152" max="6152" width="10.7109375" style="45" customWidth="1"/>
    <col min="6153" max="6153" width="40.85546875" style="45" customWidth="1"/>
    <col min="6154" max="6154" width="34.140625" style="45" customWidth="1"/>
    <col min="6155" max="6155" width="16" style="45" customWidth="1"/>
    <col min="6156" max="6156" width="15.7109375" style="45" customWidth="1"/>
    <col min="6157" max="6157" width="17.42578125" style="45" customWidth="1"/>
    <col min="6158" max="6158" width="10.7109375" style="45" customWidth="1"/>
    <col min="6159" max="6159" width="13" style="45" customWidth="1"/>
    <col min="6160" max="6160" width="16.7109375" style="45" customWidth="1"/>
    <col min="6161" max="6401" width="9.140625" style="45"/>
    <col min="6402" max="6402" width="35.5703125" style="45" customWidth="1"/>
    <col min="6403" max="6403" width="23" style="45" customWidth="1"/>
    <col min="6404" max="6404" width="17.7109375" style="45" customWidth="1"/>
    <col min="6405" max="6405" width="18.42578125" style="45" customWidth="1"/>
    <col min="6406" max="6407" width="13.140625" style="45" customWidth="1"/>
    <col min="6408" max="6408" width="10.7109375" style="45" customWidth="1"/>
    <col min="6409" max="6409" width="40.85546875" style="45" customWidth="1"/>
    <col min="6410" max="6410" width="34.140625" style="45" customWidth="1"/>
    <col min="6411" max="6411" width="16" style="45" customWidth="1"/>
    <col min="6412" max="6412" width="15.7109375" style="45" customWidth="1"/>
    <col min="6413" max="6413" width="17.42578125" style="45" customWidth="1"/>
    <col min="6414" max="6414" width="10.7109375" style="45" customWidth="1"/>
    <col min="6415" max="6415" width="13" style="45" customWidth="1"/>
    <col min="6416" max="6416" width="16.7109375" style="45" customWidth="1"/>
    <col min="6417" max="6657" width="9.140625" style="45"/>
    <col min="6658" max="6658" width="35.5703125" style="45" customWidth="1"/>
    <col min="6659" max="6659" width="23" style="45" customWidth="1"/>
    <col min="6660" max="6660" width="17.7109375" style="45" customWidth="1"/>
    <col min="6661" max="6661" width="18.42578125" style="45" customWidth="1"/>
    <col min="6662" max="6663" width="13.140625" style="45" customWidth="1"/>
    <col min="6664" max="6664" width="10.7109375" style="45" customWidth="1"/>
    <col min="6665" max="6665" width="40.85546875" style="45" customWidth="1"/>
    <col min="6666" max="6666" width="34.140625" style="45" customWidth="1"/>
    <col min="6667" max="6667" width="16" style="45" customWidth="1"/>
    <col min="6668" max="6668" width="15.7109375" style="45" customWidth="1"/>
    <col min="6669" max="6669" width="17.42578125" style="45" customWidth="1"/>
    <col min="6670" max="6670" width="10.7109375" style="45" customWidth="1"/>
    <col min="6671" max="6671" width="13" style="45" customWidth="1"/>
    <col min="6672" max="6672" width="16.7109375" style="45" customWidth="1"/>
    <col min="6673" max="6913" width="9.140625" style="45"/>
    <col min="6914" max="6914" width="35.5703125" style="45" customWidth="1"/>
    <col min="6915" max="6915" width="23" style="45" customWidth="1"/>
    <col min="6916" max="6916" width="17.7109375" style="45" customWidth="1"/>
    <col min="6917" max="6917" width="18.42578125" style="45" customWidth="1"/>
    <col min="6918" max="6919" width="13.140625" style="45" customWidth="1"/>
    <col min="6920" max="6920" width="10.7109375" style="45" customWidth="1"/>
    <col min="6921" max="6921" width="40.85546875" style="45" customWidth="1"/>
    <col min="6922" max="6922" width="34.140625" style="45" customWidth="1"/>
    <col min="6923" max="6923" width="16" style="45" customWidth="1"/>
    <col min="6924" max="6924" width="15.7109375" style="45" customWidth="1"/>
    <col min="6925" max="6925" width="17.42578125" style="45" customWidth="1"/>
    <col min="6926" max="6926" width="10.7109375" style="45" customWidth="1"/>
    <col min="6927" max="6927" width="13" style="45" customWidth="1"/>
    <col min="6928" max="6928" width="16.7109375" style="45" customWidth="1"/>
    <col min="6929" max="7169" width="9.140625" style="45"/>
    <col min="7170" max="7170" width="35.5703125" style="45" customWidth="1"/>
    <col min="7171" max="7171" width="23" style="45" customWidth="1"/>
    <col min="7172" max="7172" width="17.7109375" style="45" customWidth="1"/>
    <col min="7173" max="7173" width="18.42578125" style="45" customWidth="1"/>
    <col min="7174" max="7175" width="13.140625" style="45" customWidth="1"/>
    <col min="7176" max="7176" width="10.7109375" style="45" customWidth="1"/>
    <col min="7177" max="7177" width="40.85546875" style="45" customWidth="1"/>
    <col min="7178" max="7178" width="34.140625" style="45" customWidth="1"/>
    <col min="7179" max="7179" width="16" style="45" customWidth="1"/>
    <col min="7180" max="7180" width="15.7109375" style="45" customWidth="1"/>
    <col min="7181" max="7181" width="17.42578125" style="45" customWidth="1"/>
    <col min="7182" max="7182" width="10.7109375" style="45" customWidth="1"/>
    <col min="7183" max="7183" width="13" style="45" customWidth="1"/>
    <col min="7184" max="7184" width="16.7109375" style="45" customWidth="1"/>
    <col min="7185" max="7425" width="9.140625" style="45"/>
    <col min="7426" max="7426" width="35.5703125" style="45" customWidth="1"/>
    <col min="7427" max="7427" width="23" style="45" customWidth="1"/>
    <col min="7428" max="7428" width="17.7109375" style="45" customWidth="1"/>
    <col min="7429" max="7429" width="18.42578125" style="45" customWidth="1"/>
    <col min="7430" max="7431" width="13.140625" style="45" customWidth="1"/>
    <col min="7432" max="7432" width="10.7109375" style="45" customWidth="1"/>
    <col min="7433" max="7433" width="40.85546875" style="45" customWidth="1"/>
    <col min="7434" max="7434" width="34.140625" style="45" customWidth="1"/>
    <col min="7435" max="7435" width="16" style="45" customWidth="1"/>
    <col min="7436" max="7436" width="15.7109375" style="45" customWidth="1"/>
    <col min="7437" max="7437" width="17.42578125" style="45" customWidth="1"/>
    <col min="7438" max="7438" width="10.7109375" style="45" customWidth="1"/>
    <col min="7439" max="7439" width="13" style="45" customWidth="1"/>
    <col min="7440" max="7440" width="16.7109375" style="45" customWidth="1"/>
    <col min="7441" max="7681" width="9.140625" style="45"/>
    <col min="7682" max="7682" width="35.5703125" style="45" customWidth="1"/>
    <col min="7683" max="7683" width="23" style="45" customWidth="1"/>
    <col min="7684" max="7684" width="17.7109375" style="45" customWidth="1"/>
    <col min="7685" max="7685" width="18.42578125" style="45" customWidth="1"/>
    <col min="7686" max="7687" width="13.140625" style="45" customWidth="1"/>
    <col min="7688" max="7688" width="10.7109375" style="45" customWidth="1"/>
    <col min="7689" max="7689" width="40.85546875" style="45" customWidth="1"/>
    <col min="7690" max="7690" width="34.140625" style="45" customWidth="1"/>
    <col min="7691" max="7691" width="16" style="45" customWidth="1"/>
    <col min="7692" max="7692" width="15.7109375" style="45" customWidth="1"/>
    <col min="7693" max="7693" width="17.42578125" style="45" customWidth="1"/>
    <col min="7694" max="7694" width="10.7109375" style="45" customWidth="1"/>
    <col min="7695" max="7695" width="13" style="45" customWidth="1"/>
    <col min="7696" max="7696" width="16.7109375" style="45" customWidth="1"/>
    <col min="7697" max="7937" width="9.140625" style="45"/>
    <col min="7938" max="7938" width="35.5703125" style="45" customWidth="1"/>
    <col min="7939" max="7939" width="23" style="45" customWidth="1"/>
    <col min="7940" max="7940" width="17.7109375" style="45" customWidth="1"/>
    <col min="7941" max="7941" width="18.42578125" style="45" customWidth="1"/>
    <col min="7942" max="7943" width="13.140625" style="45" customWidth="1"/>
    <col min="7944" max="7944" width="10.7109375" style="45" customWidth="1"/>
    <col min="7945" max="7945" width="40.85546875" style="45" customWidth="1"/>
    <col min="7946" max="7946" width="34.140625" style="45" customWidth="1"/>
    <col min="7947" max="7947" width="16" style="45" customWidth="1"/>
    <col min="7948" max="7948" width="15.7109375" style="45" customWidth="1"/>
    <col min="7949" max="7949" width="17.42578125" style="45" customWidth="1"/>
    <col min="7950" max="7950" width="10.7109375" style="45" customWidth="1"/>
    <col min="7951" max="7951" width="13" style="45" customWidth="1"/>
    <col min="7952" max="7952" width="16.7109375" style="45" customWidth="1"/>
    <col min="7953" max="8193" width="9.140625" style="45"/>
    <col min="8194" max="8194" width="35.5703125" style="45" customWidth="1"/>
    <col min="8195" max="8195" width="23" style="45" customWidth="1"/>
    <col min="8196" max="8196" width="17.7109375" style="45" customWidth="1"/>
    <col min="8197" max="8197" width="18.42578125" style="45" customWidth="1"/>
    <col min="8198" max="8199" width="13.140625" style="45" customWidth="1"/>
    <col min="8200" max="8200" width="10.7109375" style="45" customWidth="1"/>
    <col min="8201" max="8201" width="40.85546875" style="45" customWidth="1"/>
    <col min="8202" max="8202" width="34.140625" style="45" customWidth="1"/>
    <col min="8203" max="8203" width="16" style="45" customWidth="1"/>
    <col min="8204" max="8204" width="15.7109375" style="45" customWidth="1"/>
    <col min="8205" max="8205" width="17.42578125" style="45" customWidth="1"/>
    <col min="8206" max="8206" width="10.7109375" style="45" customWidth="1"/>
    <col min="8207" max="8207" width="13" style="45" customWidth="1"/>
    <col min="8208" max="8208" width="16.7109375" style="45" customWidth="1"/>
    <col min="8209" max="8449" width="9.140625" style="45"/>
    <col min="8450" max="8450" width="35.5703125" style="45" customWidth="1"/>
    <col min="8451" max="8451" width="23" style="45" customWidth="1"/>
    <col min="8452" max="8452" width="17.7109375" style="45" customWidth="1"/>
    <col min="8453" max="8453" width="18.42578125" style="45" customWidth="1"/>
    <col min="8454" max="8455" width="13.140625" style="45" customWidth="1"/>
    <col min="8456" max="8456" width="10.7109375" style="45" customWidth="1"/>
    <col min="8457" max="8457" width="40.85546875" style="45" customWidth="1"/>
    <col min="8458" max="8458" width="34.140625" style="45" customWidth="1"/>
    <col min="8459" max="8459" width="16" style="45" customWidth="1"/>
    <col min="8460" max="8460" width="15.7109375" style="45" customWidth="1"/>
    <col min="8461" max="8461" width="17.42578125" style="45" customWidth="1"/>
    <col min="8462" max="8462" width="10.7109375" style="45" customWidth="1"/>
    <col min="8463" max="8463" width="13" style="45" customWidth="1"/>
    <col min="8464" max="8464" width="16.7109375" style="45" customWidth="1"/>
    <col min="8465" max="8705" width="9.140625" style="45"/>
    <col min="8706" max="8706" width="35.5703125" style="45" customWidth="1"/>
    <col min="8707" max="8707" width="23" style="45" customWidth="1"/>
    <col min="8708" max="8708" width="17.7109375" style="45" customWidth="1"/>
    <col min="8709" max="8709" width="18.42578125" style="45" customWidth="1"/>
    <col min="8710" max="8711" width="13.140625" style="45" customWidth="1"/>
    <col min="8712" max="8712" width="10.7109375" style="45" customWidth="1"/>
    <col min="8713" max="8713" width="40.85546875" style="45" customWidth="1"/>
    <col min="8714" max="8714" width="34.140625" style="45" customWidth="1"/>
    <col min="8715" max="8715" width="16" style="45" customWidth="1"/>
    <col min="8716" max="8716" width="15.7109375" style="45" customWidth="1"/>
    <col min="8717" max="8717" width="17.42578125" style="45" customWidth="1"/>
    <col min="8718" max="8718" width="10.7109375" style="45" customWidth="1"/>
    <col min="8719" max="8719" width="13" style="45" customWidth="1"/>
    <col min="8720" max="8720" width="16.7109375" style="45" customWidth="1"/>
    <col min="8721" max="8961" width="9.140625" style="45"/>
    <col min="8962" max="8962" width="35.5703125" style="45" customWidth="1"/>
    <col min="8963" max="8963" width="23" style="45" customWidth="1"/>
    <col min="8964" max="8964" width="17.7109375" style="45" customWidth="1"/>
    <col min="8965" max="8965" width="18.42578125" style="45" customWidth="1"/>
    <col min="8966" max="8967" width="13.140625" style="45" customWidth="1"/>
    <col min="8968" max="8968" width="10.7109375" style="45" customWidth="1"/>
    <col min="8969" max="8969" width="40.85546875" style="45" customWidth="1"/>
    <col min="8970" max="8970" width="34.140625" style="45" customWidth="1"/>
    <col min="8971" max="8971" width="16" style="45" customWidth="1"/>
    <col min="8972" max="8972" width="15.7109375" style="45" customWidth="1"/>
    <col min="8973" max="8973" width="17.42578125" style="45" customWidth="1"/>
    <col min="8974" max="8974" width="10.7109375" style="45" customWidth="1"/>
    <col min="8975" max="8975" width="13" style="45" customWidth="1"/>
    <col min="8976" max="8976" width="16.7109375" style="45" customWidth="1"/>
    <col min="8977" max="9217" width="9.140625" style="45"/>
    <col min="9218" max="9218" width="35.5703125" style="45" customWidth="1"/>
    <col min="9219" max="9219" width="23" style="45" customWidth="1"/>
    <col min="9220" max="9220" width="17.7109375" style="45" customWidth="1"/>
    <col min="9221" max="9221" width="18.42578125" style="45" customWidth="1"/>
    <col min="9222" max="9223" width="13.140625" style="45" customWidth="1"/>
    <col min="9224" max="9224" width="10.7109375" style="45" customWidth="1"/>
    <col min="9225" max="9225" width="40.85546875" style="45" customWidth="1"/>
    <col min="9226" max="9226" width="34.140625" style="45" customWidth="1"/>
    <col min="9227" max="9227" width="16" style="45" customWidth="1"/>
    <col min="9228" max="9228" width="15.7109375" style="45" customWidth="1"/>
    <col min="9229" max="9229" width="17.42578125" style="45" customWidth="1"/>
    <col min="9230" max="9230" width="10.7109375" style="45" customWidth="1"/>
    <col min="9231" max="9231" width="13" style="45" customWidth="1"/>
    <col min="9232" max="9232" width="16.7109375" style="45" customWidth="1"/>
    <col min="9233" max="9473" width="9.140625" style="45"/>
    <col min="9474" max="9474" width="35.5703125" style="45" customWidth="1"/>
    <col min="9475" max="9475" width="23" style="45" customWidth="1"/>
    <col min="9476" max="9476" width="17.7109375" style="45" customWidth="1"/>
    <col min="9477" max="9477" width="18.42578125" style="45" customWidth="1"/>
    <col min="9478" max="9479" width="13.140625" style="45" customWidth="1"/>
    <col min="9480" max="9480" width="10.7109375" style="45" customWidth="1"/>
    <col min="9481" max="9481" width="40.85546875" style="45" customWidth="1"/>
    <col min="9482" max="9482" width="34.140625" style="45" customWidth="1"/>
    <col min="9483" max="9483" width="16" style="45" customWidth="1"/>
    <col min="9484" max="9484" width="15.7109375" style="45" customWidth="1"/>
    <col min="9485" max="9485" width="17.42578125" style="45" customWidth="1"/>
    <col min="9486" max="9486" width="10.7109375" style="45" customWidth="1"/>
    <col min="9487" max="9487" width="13" style="45" customWidth="1"/>
    <col min="9488" max="9488" width="16.7109375" style="45" customWidth="1"/>
    <col min="9489" max="9729" width="9.140625" style="45"/>
    <col min="9730" max="9730" width="35.5703125" style="45" customWidth="1"/>
    <col min="9731" max="9731" width="23" style="45" customWidth="1"/>
    <col min="9732" max="9732" width="17.7109375" style="45" customWidth="1"/>
    <col min="9733" max="9733" width="18.42578125" style="45" customWidth="1"/>
    <col min="9734" max="9735" width="13.140625" style="45" customWidth="1"/>
    <col min="9736" max="9736" width="10.7109375" style="45" customWidth="1"/>
    <col min="9737" max="9737" width="40.85546875" style="45" customWidth="1"/>
    <col min="9738" max="9738" width="34.140625" style="45" customWidth="1"/>
    <col min="9739" max="9739" width="16" style="45" customWidth="1"/>
    <col min="9740" max="9740" width="15.7109375" style="45" customWidth="1"/>
    <col min="9741" max="9741" width="17.42578125" style="45" customWidth="1"/>
    <col min="9742" max="9742" width="10.7109375" style="45" customWidth="1"/>
    <col min="9743" max="9743" width="13" style="45" customWidth="1"/>
    <col min="9744" max="9744" width="16.7109375" style="45" customWidth="1"/>
    <col min="9745" max="9985" width="9.140625" style="45"/>
    <col min="9986" max="9986" width="35.5703125" style="45" customWidth="1"/>
    <col min="9987" max="9987" width="23" style="45" customWidth="1"/>
    <col min="9988" max="9988" width="17.7109375" style="45" customWidth="1"/>
    <col min="9989" max="9989" width="18.42578125" style="45" customWidth="1"/>
    <col min="9990" max="9991" width="13.140625" style="45" customWidth="1"/>
    <col min="9992" max="9992" width="10.7109375" style="45" customWidth="1"/>
    <col min="9993" max="9993" width="40.85546875" style="45" customWidth="1"/>
    <col min="9994" max="9994" width="34.140625" style="45" customWidth="1"/>
    <col min="9995" max="9995" width="16" style="45" customWidth="1"/>
    <col min="9996" max="9996" width="15.7109375" style="45" customWidth="1"/>
    <col min="9997" max="9997" width="17.42578125" style="45" customWidth="1"/>
    <col min="9998" max="9998" width="10.7109375" style="45" customWidth="1"/>
    <col min="9999" max="9999" width="13" style="45" customWidth="1"/>
    <col min="10000" max="10000" width="16.7109375" style="45" customWidth="1"/>
    <col min="10001" max="10241" width="9.140625" style="45"/>
    <col min="10242" max="10242" width="35.5703125" style="45" customWidth="1"/>
    <col min="10243" max="10243" width="23" style="45" customWidth="1"/>
    <col min="10244" max="10244" width="17.7109375" style="45" customWidth="1"/>
    <col min="10245" max="10245" width="18.42578125" style="45" customWidth="1"/>
    <col min="10246" max="10247" width="13.140625" style="45" customWidth="1"/>
    <col min="10248" max="10248" width="10.7109375" style="45" customWidth="1"/>
    <col min="10249" max="10249" width="40.85546875" style="45" customWidth="1"/>
    <col min="10250" max="10250" width="34.140625" style="45" customWidth="1"/>
    <col min="10251" max="10251" width="16" style="45" customWidth="1"/>
    <col min="10252" max="10252" width="15.7109375" style="45" customWidth="1"/>
    <col min="10253" max="10253" width="17.42578125" style="45" customWidth="1"/>
    <col min="10254" max="10254" width="10.7109375" style="45" customWidth="1"/>
    <col min="10255" max="10255" width="13" style="45" customWidth="1"/>
    <col min="10256" max="10256" width="16.7109375" style="45" customWidth="1"/>
    <col min="10257" max="10497" width="9.140625" style="45"/>
    <col min="10498" max="10498" width="35.5703125" style="45" customWidth="1"/>
    <col min="10499" max="10499" width="23" style="45" customWidth="1"/>
    <col min="10500" max="10500" width="17.7109375" style="45" customWidth="1"/>
    <col min="10501" max="10501" width="18.42578125" style="45" customWidth="1"/>
    <col min="10502" max="10503" width="13.140625" style="45" customWidth="1"/>
    <col min="10504" max="10504" width="10.7109375" style="45" customWidth="1"/>
    <col min="10505" max="10505" width="40.85546875" style="45" customWidth="1"/>
    <col min="10506" max="10506" width="34.140625" style="45" customWidth="1"/>
    <col min="10507" max="10507" width="16" style="45" customWidth="1"/>
    <col min="10508" max="10508" width="15.7109375" style="45" customWidth="1"/>
    <col min="10509" max="10509" width="17.42578125" style="45" customWidth="1"/>
    <col min="10510" max="10510" width="10.7109375" style="45" customWidth="1"/>
    <col min="10511" max="10511" width="13" style="45" customWidth="1"/>
    <col min="10512" max="10512" width="16.7109375" style="45" customWidth="1"/>
    <col min="10513" max="10753" width="9.140625" style="45"/>
    <col min="10754" max="10754" width="35.5703125" style="45" customWidth="1"/>
    <col min="10755" max="10755" width="23" style="45" customWidth="1"/>
    <col min="10756" max="10756" width="17.7109375" style="45" customWidth="1"/>
    <col min="10757" max="10757" width="18.42578125" style="45" customWidth="1"/>
    <col min="10758" max="10759" width="13.140625" style="45" customWidth="1"/>
    <col min="10760" max="10760" width="10.7109375" style="45" customWidth="1"/>
    <col min="10761" max="10761" width="40.85546875" style="45" customWidth="1"/>
    <col min="10762" max="10762" width="34.140625" style="45" customWidth="1"/>
    <col min="10763" max="10763" width="16" style="45" customWidth="1"/>
    <col min="10764" max="10764" width="15.7109375" style="45" customWidth="1"/>
    <col min="10765" max="10765" width="17.42578125" style="45" customWidth="1"/>
    <col min="10766" max="10766" width="10.7109375" style="45" customWidth="1"/>
    <col min="10767" max="10767" width="13" style="45" customWidth="1"/>
    <col min="10768" max="10768" width="16.7109375" style="45" customWidth="1"/>
    <col min="10769" max="11009" width="9.140625" style="45"/>
    <col min="11010" max="11010" width="35.5703125" style="45" customWidth="1"/>
    <col min="11011" max="11011" width="23" style="45" customWidth="1"/>
    <col min="11012" max="11012" width="17.7109375" style="45" customWidth="1"/>
    <col min="11013" max="11013" width="18.42578125" style="45" customWidth="1"/>
    <col min="11014" max="11015" width="13.140625" style="45" customWidth="1"/>
    <col min="11016" max="11016" width="10.7109375" style="45" customWidth="1"/>
    <col min="11017" max="11017" width="40.85546875" style="45" customWidth="1"/>
    <col min="11018" max="11018" width="34.140625" style="45" customWidth="1"/>
    <col min="11019" max="11019" width="16" style="45" customWidth="1"/>
    <col min="11020" max="11020" width="15.7109375" style="45" customWidth="1"/>
    <col min="11021" max="11021" width="17.42578125" style="45" customWidth="1"/>
    <col min="11022" max="11022" width="10.7109375" style="45" customWidth="1"/>
    <col min="11023" max="11023" width="13" style="45" customWidth="1"/>
    <col min="11024" max="11024" width="16.7109375" style="45" customWidth="1"/>
    <col min="11025" max="11265" width="9.140625" style="45"/>
    <col min="11266" max="11266" width="35.5703125" style="45" customWidth="1"/>
    <col min="11267" max="11267" width="23" style="45" customWidth="1"/>
    <col min="11268" max="11268" width="17.7109375" style="45" customWidth="1"/>
    <col min="11269" max="11269" width="18.42578125" style="45" customWidth="1"/>
    <col min="11270" max="11271" width="13.140625" style="45" customWidth="1"/>
    <col min="11272" max="11272" width="10.7109375" style="45" customWidth="1"/>
    <col min="11273" max="11273" width="40.85546875" style="45" customWidth="1"/>
    <col min="11274" max="11274" width="34.140625" style="45" customWidth="1"/>
    <col min="11275" max="11275" width="16" style="45" customWidth="1"/>
    <col min="11276" max="11276" width="15.7109375" style="45" customWidth="1"/>
    <col min="11277" max="11277" width="17.42578125" style="45" customWidth="1"/>
    <col min="11278" max="11278" width="10.7109375" style="45" customWidth="1"/>
    <col min="11279" max="11279" width="13" style="45" customWidth="1"/>
    <col min="11280" max="11280" width="16.7109375" style="45" customWidth="1"/>
    <col min="11281" max="11521" width="9.140625" style="45"/>
    <col min="11522" max="11522" width="35.5703125" style="45" customWidth="1"/>
    <col min="11523" max="11523" width="23" style="45" customWidth="1"/>
    <col min="11524" max="11524" width="17.7109375" style="45" customWidth="1"/>
    <col min="11525" max="11525" width="18.42578125" style="45" customWidth="1"/>
    <col min="11526" max="11527" width="13.140625" style="45" customWidth="1"/>
    <col min="11528" max="11528" width="10.7109375" style="45" customWidth="1"/>
    <col min="11529" max="11529" width="40.85546875" style="45" customWidth="1"/>
    <col min="11530" max="11530" width="34.140625" style="45" customWidth="1"/>
    <col min="11531" max="11531" width="16" style="45" customWidth="1"/>
    <col min="11532" max="11532" width="15.7109375" style="45" customWidth="1"/>
    <col min="11533" max="11533" width="17.42578125" style="45" customWidth="1"/>
    <col min="11534" max="11534" width="10.7109375" style="45" customWidth="1"/>
    <col min="11535" max="11535" width="13" style="45" customWidth="1"/>
    <col min="11536" max="11536" width="16.7109375" style="45" customWidth="1"/>
    <col min="11537" max="11777" width="9.140625" style="45"/>
    <col min="11778" max="11778" width="35.5703125" style="45" customWidth="1"/>
    <col min="11779" max="11779" width="23" style="45" customWidth="1"/>
    <col min="11780" max="11780" width="17.7109375" style="45" customWidth="1"/>
    <col min="11781" max="11781" width="18.42578125" style="45" customWidth="1"/>
    <col min="11782" max="11783" width="13.140625" style="45" customWidth="1"/>
    <col min="11784" max="11784" width="10.7109375" style="45" customWidth="1"/>
    <col min="11785" max="11785" width="40.85546875" style="45" customWidth="1"/>
    <col min="11786" max="11786" width="34.140625" style="45" customWidth="1"/>
    <col min="11787" max="11787" width="16" style="45" customWidth="1"/>
    <col min="11788" max="11788" width="15.7109375" style="45" customWidth="1"/>
    <col min="11789" max="11789" width="17.42578125" style="45" customWidth="1"/>
    <col min="11790" max="11790" width="10.7109375" style="45" customWidth="1"/>
    <col min="11791" max="11791" width="13" style="45" customWidth="1"/>
    <col min="11792" max="11792" width="16.7109375" style="45" customWidth="1"/>
    <col min="11793" max="12033" width="9.140625" style="45"/>
    <col min="12034" max="12034" width="35.5703125" style="45" customWidth="1"/>
    <col min="12035" max="12035" width="23" style="45" customWidth="1"/>
    <col min="12036" max="12036" width="17.7109375" style="45" customWidth="1"/>
    <col min="12037" max="12037" width="18.42578125" style="45" customWidth="1"/>
    <col min="12038" max="12039" width="13.140625" style="45" customWidth="1"/>
    <col min="12040" max="12040" width="10.7109375" style="45" customWidth="1"/>
    <col min="12041" max="12041" width="40.85546875" style="45" customWidth="1"/>
    <col min="12042" max="12042" width="34.140625" style="45" customWidth="1"/>
    <col min="12043" max="12043" width="16" style="45" customWidth="1"/>
    <col min="12044" max="12044" width="15.7109375" style="45" customWidth="1"/>
    <col min="12045" max="12045" width="17.42578125" style="45" customWidth="1"/>
    <col min="12046" max="12046" width="10.7109375" style="45" customWidth="1"/>
    <col min="12047" max="12047" width="13" style="45" customWidth="1"/>
    <col min="12048" max="12048" width="16.7109375" style="45" customWidth="1"/>
    <col min="12049" max="12289" width="9.140625" style="45"/>
    <col min="12290" max="12290" width="35.5703125" style="45" customWidth="1"/>
    <col min="12291" max="12291" width="23" style="45" customWidth="1"/>
    <col min="12292" max="12292" width="17.7109375" style="45" customWidth="1"/>
    <col min="12293" max="12293" width="18.42578125" style="45" customWidth="1"/>
    <col min="12294" max="12295" width="13.140625" style="45" customWidth="1"/>
    <col min="12296" max="12296" width="10.7109375" style="45" customWidth="1"/>
    <col min="12297" max="12297" width="40.85546875" style="45" customWidth="1"/>
    <col min="12298" max="12298" width="34.140625" style="45" customWidth="1"/>
    <col min="12299" max="12299" width="16" style="45" customWidth="1"/>
    <col min="12300" max="12300" width="15.7109375" style="45" customWidth="1"/>
    <col min="12301" max="12301" width="17.42578125" style="45" customWidth="1"/>
    <col min="12302" max="12302" width="10.7109375" style="45" customWidth="1"/>
    <col min="12303" max="12303" width="13" style="45" customWidth="1"/>
    <col min="12304" max="12304" width="16.7109375" style="45" customWidth="1"/>
    <col min="12305" max="12545" width="9.140625" style="45"/>
    <col min="12546" max="12546" width="35.5703125" style="45" customWidth="1"/>
    <col min="12547" max="12547" width="23" style="45" customWidth="1"/>
    <col min="12548" max="12548" width="17.7109375" style="45" customWidth="1"/>
    <col min="12549" max="12549" width="18.42578125" style="45" customWidth="1"/>
    <col min="12550" max="12551" width="13.140625" style="45" customWidth="1"/>
    <col min="12552" max="12552" width="10.7109375" style="45" customWidth="1"/>
    <col min="12553" max="12553" width="40.85546875" style="45" customWidth="1"/>
    <col min="12554" max="12554" width="34.140625" style="45" customWidth="1"/>
    <col min="12555" max="12555" width="16" style="45" customWidth="1"/>
    <col min="12556" max="12556" width="15.7109375" style="45" customWidth="1"/>
    <col min="12557" max="12557" width="17.42578125" style="45" customWidth="1"/>
    <col min="12558" max="12558" width="10.7109375" style="45" customWidth="1"/>
    <col min="12559" max="12559" width="13" style="45" customWidth="1"/>
    <col min="12560" max="12560" width="16.7109375" style="45" customWidth="1"/>
    <col min="12561" max="12801" width="9.140625" style="45"/>
    <col min="12802" max="12802" width="35.5703125" style="45" customWidth="1"/>
    <col min="12803" max="12803" width="23" style="45" customWidth="1"/>
    <col min="12804" max="12804" width="17.7109375" style="45" customWidth="1"/>
    <col min="12805" max="12805" width="18.42578125" style="45" customWidth="1"/>
    <col min="12806" max="12807" width="13.140625" style="45" customWidth="1"/>
    <col min="12808" max="12808" width="10.7109375" style="45" customWidth="1"/>
    <col min="12809" max="12809" width="40.85546875" style="45" customWidth="1"/>
    <col min="12810" max="12810" width="34.140625" style="45" customWidth="1"/>
    <col min="12811" max="12811" width="16" style="45" customWidth="1"/>
    <col min="12812" max="12812" width="15.7109375" style="45" customWidth="1"/>
    <col min="12813" max="12813" width="17.42578125" style="45" customWidth="1"/>
    <col min="12814" max="12814" width="10.7109375" style="45" customWidth="1"/>
    <col min="12815" max="12815" width="13" style="45" customWidth="1"/>
    <col min="12816" max="12816" width="16.7109375" style="45" customWidth="1"/>
    <col min="12817" max="13057" width="9.140625" style="45"/>
    <col min="13058" max="13058" width="35.5703125" style="45" customWidth="1"/>
    <col min="13059" max="13059" width="23" style="45" customWidth="1"/>
    <col min="13060" max="13060" width="17.7109375" style="45" customWidth="1"/>
    <col min="13061" max="13061" width="18.42578125" style="45" customWidth="1"/>
    <col min="13062" max="13063" width="13.140625" style="45" customWidth="1"/>
    <col min="13064" max="13064" width="10.7109375" style="45" customWidth="1"/>
    <col min="13065" max="13065" width="40.85546875" style="45" customWidth="1"/>
    <col min="13066" max="13066" width="34.140625" style="45" customWidth="1"/>
    <col min="13067" max="13067" width="16" style="45" customWidth="1"/>
    <col min="13068" max="13068" width="15.7109375" style="45" customWidth="1"/>
    <col min="13069" max="13069" width="17.42578125" style="45" customWidth="1"/>
    <col min="13070" max="13070" width="10.7109375" style="45" customWidth="1"/>
    <col min="13071" max="13071" width="13" style="45" customWidth="1"/>
    <col min="13072" max="13072" width="16.7109375" style="45" customWidth="1"/>
    <col min="13073" max="13313" width="9.140625" style="45"/>
    <col min="13314" max="13314" width="35.5703125" style="45" customWidth="1"/>
    <col min="13315" max="13315" width="23" style="45" customWidth="1"/>
    <col min="13316" max="13316" width="17.7109375" style="45" customWidth="1"/>
    <col min="13317" max="13317" width="18.42578125" style="45" customWidth="1"/>
    <col min="13318" max="13319" width="13.140625" style="45" customWidth="1"/>
    <col min="13320" max="13320" width="10.7109375" style="45" customWidth="1"/>
    <col min="13321" max="13321" width="40.85546875" style="45" customWidth="1"/>
    <col min="13322" max="13322" width="34.140625" style="45" customWidth="1"/>
    <col min="13323" max="13323" width="16" style="45" customWidth="1"/>
    <col min="13324" max="13324" width="15.7109375" style="45" customWidth="1"/>
    <col min="13325" max="13325" width="17.42578125" style="45" customWidth="1"/>
    <col min="13326" max="13326" width="10.7109375" style="45" customWidth="1"/>
    <col min="13327" max="13327" width="13" style="45" customWidth="1"/>
    <col min="13328" max="13328" width="16.7109375" style="45" customWidth="1"/>
    <col min="13329" max="13569" width="9.140625" style="45"/>
    <col min="13570" max="13570" width="35.5703125" style="45" customWidth="1"/>
    <col min="13571" max="13571" width="23" style="45" customWidth="1"/>
    <col min="13572" max="13572" width="17.7109375" style="45" customWidth="1"/>
    <col min="13573" max="13573" width="18.42578125" style="45" customWidth="1"/>
    <col min="13574" max="13575" width="13.140625" style="45" customWidth="1"/>
    <col min="13576" max="13576" width="10.7109375" style="45" customWidth="1"/>
    <col min="13577" max="13577" width="40.85546875" style="45" customWidth="1"/>
    <col min="13578" max="13578" width="34.140625" style="45" customWidth="1"/>
    <col min="13579" max="13579" width="16" style="45" customWidth="1"/>
    <col min="13580" max="13580" width="15.7109375" style="45" customWidth="1"/>
    <col min="13581" max="13581" width="17.42578125" style="45" customWidth="1"/>
    <col min="13582" max="13582" width="10.7109375" style="45" customWidth="1"/>
    <col min="13583" max="13583" width="13" style="45" customWidth="1"/>
    <col min="13584" max="13584" width="16.7109375" style="45" customWidth="1"/>
    <col min="13585" max="13825" width="9.140625" style="45"/>
    <col min="13826" max="13826" width="35.5703125" style="45" customWidth="1"/>
    <col min="13827" max="13827" width="23" style="45" customWidth="1"/>
    <col min="13828" max="13828" width="17.7109375" style="45" customWidth="1"/>
    <col min="13829" max="13829" width="18.42578125" style="45" customWidth="1"/>
    <col min="13830" max="13831" width="13.140625" style="45" customWidth="1"/>
    <col min="13832" max="13832" width="10.7109375" style="45" customWidth="1"/>
    <col min="13833" max="13833" width="40.85546875" style="45" customWidth="1"/>
    <col min="13834" max="13834" width="34.140625" style="45" customWidth="1"/>
    <col min="13835" max="13835" width="16" style="45" customWidth="1"/>
    <col min="13836" max="13836" width="15.7109375" style="45" customWidth="1"/>
    <col min="13837" max="13837" width="17.42578125" style="45" customWidth="1"/>
    <col min="13838" max="13838" width="10.7109375" style="45" customWidth="1"/>
    <col min="13839" max="13839" width="13" style="45" customWidth="1"/>
    <col min="13840" max="13840" width="16.7109375" style="45" customWidth="1"/>
    <col min="13841" max="14081" width="9.140625" style="45"/>
    <col min="14082" max="14082" width="35.5703125" style="45" customWidth="1"/>
    <col min="14083" max="14083" width="23" style="45" customWidth="1"/>
    <col min="14084" max="14084" width="17.7109375" style="45" customWidth="1"/>
    <col min="14085" max="14085" width="18.42578125" style="45" customWidth="1"/>
    <col min="14086" max="14087" width="13.140625" style="45" customWidth="1"/>
    <col min="14088" max="14088" width="10.7109375" style="45" customWidth="1"/>
    <col min="14089" max="14089" width="40.85546875" style="45" customWidth="1"/>
    <col min="14090" max="14090" width="34.140625" style="45" customWidth="1"/>
    <col min="14091" max="14091" width="16" style="45" customWidth="1"/>
    <col min="14092" max="14092" width="15.7109375" style="45" customWidth="1"/>
    <col min="14093" max="14093" width="17.42578125" style="45" customWidth="1"/>
    <col min="14094" max="14094" width="10.7109375" style="45" customWidth="1"/>
    <col min="14095" max="14095" width="13" style="45" customWidth="1"/>
    <col min="14096" max="14096" width="16.7109375" style="45" customWidth="1"/>
    <col min="14097" max="14337" width="9.140625" style="45"/>
    <col min="14338" max="14338" width="35.5703125" style="45" customWidth="1"/>
    <col min="14339" max="14339" width="23" style="45" customWidth="1"/>
    <col min="14340" max="14340" width="17.7109375" style="45" customWidth="1"/>
    <col min="14341" max="14341" width="18.42578125" style="45" customWidth="1"/>
    <col min="14342" max="14343" width="13.140625" style="45" customWidth="1"/>
    <col min="14344" max="14344" width="10.7109375" style="45" customWidth="1"/>
    <col min="14345" max="14345" width="40.85546875" style="45" customWidth="1"/>
    <col min="14346" max="14346" width="34.140625" style="45" customWidth="1"/>
    <col min="14347" max="14347" width="16" style="45" customWidth="1"/>
    <col min="14348" max="14348" width="15.7109375" style="45" customWidth="1"/>
    <col min="14349" max="14349" width="17.42578125" style="45" customWidth="1"/>
    <col min="14350" max="14350" width="10.7109375" style="45" customWidth="1"/>
    <col min="14351" max="14351" width="13" style="45" customWidth="1"/>
    <col min="14352" max="14352" width="16.7109375" style="45" customWidth="1"/>
    <col min="14353" max="14593" width="9.140625" style="45"/>
    <col min="14594" max="14594" width="35.5703125" style="45" customWidth="1"/>
    <col min="14595" max="14595" width="23" style="45" customWidth="1"/>
    <col min="14596" max="14596" width="17.7109375" style="45" customWidth="1"/>
    <col min="14597" max="14597" width="18.42578125" style="45" customWidth="1"/>
    <col min="14598" max="14599" width="13.140625" style="45" customWidth="1"/>
    <col min="14600" max="14600" width="10.7109375" style="45" customWidth="1"/>
    <col min="14601" max="14601" width="40.85546875" style="45" customWidth="1"/>
    <col min="14602" max="14602" width="34.140625" style="45" customWidth="1"/>
    <col min="14603" max="14603" width="16" style="45" customWidth="1"/>
    <col min="14604" max="14604" width="15.7109375" style="45" customWidth="1"/>
    <col min="14605" max="14605" width="17.42578125" style="45" customWidth="1"/>
    <col min="14606" max="14606" width="10.7109375" style="45" customWidth="1"/>
    <col min="14607" max="14607" width="13" style="45" customWidth="1"/>
    <col min="14608" max="14608" width="16.7109375" style="45" customWidth="1"/>
    <col min="14609" max="14849" width="9.140625" style="45"/>
    <col min="14850" max="14850" width="35.5703125" style="45" customWidth="1"/>
    <col min="14851" max="14851" width="23" style="45" customWidth="1"/>
    <col min="14852" max="14852" width="17.7109375" style="45" customWidth="1"/>
    <col min="14853" max="14853" width="18.42578125" style="45" customWidth="1"/>
    <col min="14854" max="14855" width="13.140625" style="45" customWidth="1"/>
    <col min="14856" max="14856" width="10.7109375" style="45" customWidth="1"/>
    <col min="14857" max="14857" width="40.85546875" style="45" customWidth="1"/>
    <col min="14858" max="14858" width="34.140625" style="45" customWidth="1"/>
    <col min="14859" max="14859" width="16" style="45" customWidth="1"/>
    <col min="14860" max="14860" width="15.7109375" style="45" customWidth="1"/>
    <col min="14861" max="14861" width="17.42578125" style="45" customWidth="1"/>
    <col min="14862" max="14862" width="10.7109375" style="45" customWidth="1"/>
    <col min="14863" max="14863" width="13" style="45" customWidth="1"/>
    <col min="14864" max="14864" width="16.7109375" style="45" customWidth="1"/>
    <col min="14865" max="15105" width="9.140625" style="45"/>
    <col min="15106" max="15106" width="35.5703125" style="45" customWidth="1"/>
    <col min="15107" max="15107" width="23" style="45" customWidth="1"/>
    <col min="15108" max="15108" width="17.7109375" style="45" customWidth="1"/>
    <col min="15109" max="15109" width="18.42578125" style="45" customWidth="1"/>
    <col min="15110" max="15111" width="13.140625" style="45" customWidth="1"/>
    <col min="15112" max="15112" width="10.7109375" style="45" customWidth="1"/>
    <col min="15113" max="15113" width="40.85546875" style="45" customWidth="1"/>
    <col min="15114" max="15114" width="34.140625" style="45" customWidth="1"/>
    <col min="15115" max="15115" width="16" style="45" customWidth="1"/>
    <col min="15116" max="15116" width="15.7109375" style="45" customWidth="1"/>
    <col min="15117" max="15117" width="17.42578125" style="45" customWidth="1"/>
    <col min="15118" max="15118" width="10.7109375" style="45" customWidth="1"/>
    <col min="15119" max="15119" width="13" style="45" customWidth="1"/>
    <col min="15120" max="15120" width="16.7109375" style="45" customWidth="1"/>
    <col min="15121" max="15361" width="9.140625" style="45"/>
    <col min="15362" max="15362" width="35.5703125" style="45" customWidth="1"/>
    <col min="15363" max="15363" width="23" style="45" customWidth="1"/>
    <col min="15364" max="15364" width="17.7109375" style="45" customWidth="1"/>
    <col min="15365" max="15365" width="18.42578125" style="45" customWidth="1"/>
    <col min="15366" max="15367" width="13.140625" style="45" customWidth="1"/>
    <col min="15368" max="15368" width="10.7109375" style="45" customWidth="1"/>
    <col min="15369" max="15369" width="40.85546875" style="45" customWidth="1"/>
    <col min="15370" max="15370" width="34.140625" style="45" customWidth="1"/>
    <col min="15371" max="15371" width="16" style="45" customWidth="1"/>
    <col min="15372" max="15372" width="15.7109375" style="45" customWidth="1"/>
    <col min="15373" max="15373" width="17.42578125" style="45" customWidth="1"/>
    <col min="15374" max="15374" width="10.7109375" style="45" customWidth="1"/>
    <col min="15375" max="15375" width="13" style="45" customWidth="1"/>
    <col min="15376" max="15376" width="16.7109375" style="45" customWidth="1"/>
    <col min="15377" max="15617" width="9.140625" style="45"/>
    <col min="15618" max="15618" width="35.5703125" style="45" customWidth="1"/>
    <col min="15619" max="15619" width="23" style="45" customWidth="1"/>
    <col min="15620" max="15620" width="17.7109375" style="45" customWidth="1"/>
    <col min="15621" max="15621" width="18.42578125" style="45" customWidth="1"/>
    <col min="15622" max="15623" width="13.140625" style="45" customWidth="1"/>
    <col min="15624" max="15624" width="10.7109375" style="45" customWidth="1"/>
    <col min="15625" max="15625" width="40.85546875" style="45" customWidth="1"/>
    <col min="15626" max="15626" width="34.140625" style="45" customWidth="1"/>
    <col min="15627" max="15627" width="16" style="45" customWidth="1"/>
    <col min="15628" max="15628" width="15.7109375" style="45" customWidth="1"/>
    <col min="15629" max="15629" width="17.42578125" style="45" customWidth="1"/>
    <col min="15630" max="15630" width="10.7109375" style="45" customWidth="1"/>
    <col min="15631" max="15631" width="13" style="45" customWidth="1"/>
    <col min="15632" max="15632" width="16.7109375" style="45" customWidth="1"/>
    <col min="15633" max="15873" width="9.140625" style="45"/>
    <col min="15874" max="15874" width="35.5703125" style="45" customWidth="1"/>
    <col min="15875" max="15875" width="23" style="45" customWidth="1"/>
    <col min="15876" max="15876" width="17.7109375" style="45" customWidth="1"/>
    <col min="15877" max="15877" width="18.42578125" style="45" customWidth="1"/>
    <col min="15878" max="15879" width="13.140625" style="45" customWidth="1"/>
    <col min="15880" max="15880" width="10.7109375" style="45" customWidth="1"/>
    <col min="15881" max="15881" width="40.85546875" style="45" customWidth="1"/>
    <col min="15882" max="15882" width="34.140625" style="45" customWidth="1"/>
    <col min="15883" max="15883" width="16" style="45" customWidth="1"/>
    <col min="15884" max="15884" width="15.7109375" style="45" customWidth="1"/>
    <col min="15885" max="15885" width="17.42578125" style="45" customWidth="1"/>
    <col min="15886" max="15886" width="10.7109375" style="45" customWidth="1"/>
    <col min="15887" max="15887" width="13" style="45" customWidth="1"/>
    <col min="15888" max="15888" width="16.7109375" style="45" customWidth="1"/>
    <col min="15889" max="16129" width="9.140625" style="45"/>
    <col min="16130" max="16130" width="35.5703125" style="45" customWidth="1"/>
    <col min="16131" max="16131" width="23" style="45" customWidth="1"/>
    <col min="16132" max="16132" width="17.7109375" style="45" customWidth="1"/>
    <col min="16133" max="16133" width="18.42578125" style="45" customWidth="1"/>
    <col min="16134" max="16135" width="13.140625" style="45" customWidth="1"/>
    <col min="16136" max="16136" width="10.7109375" style="45" customWidth="1"/>
    <col min="16137" max="16137" width="40.85546875" style="45" customWidth="1"/>
    <col min="16138" max="16138" width="34.140625" style="45" customWidth="1"/>
    <col min="16139" max="16139" width="16" style="45" customWidth="1"/>
    <col min="16140" max="16140" width="15.7109375" style="45" customWidth="1"/>
    <col min="16141" max="16141" width="17.42578125" style="45" customWidth="1"/>
    <col min="16142" max="16142" width="10.7109375" style="45" customWidth="1"/>
    <col min="16143" max="16143" width="13" style="45" customWidth="1"/>
    <col min="16144" max="16144" width="16.7109375" style="45" customWidth="1"/>
    <col min="16145" max="16384" width="9.140625" style="45"/>
  </cols>
  <sheetData>
    <row r="1" spans="1:29" ht="29.25" customHeight="1" x14ac:dyDescent="0.25"/>
    <row r="2" spans="1:29" ht="57" customHeight="1" x14ac:dyDescent="0.25"/>
    <row r="3" spans="1:29" s="125" customFormat="1" ht="32.25" hidden="1" customHeight="1" x14ac:dyDescent="0.3">
      <c r="A3" s="591" t="s">
        <v>217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</row>
    <row r="4" spans="1:29" s="125" customFormat="1" ht="27" customHeight="1" x14ac:dyDescent="0.3">
      <c r="A4" s="279" t="s">
        <v>625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29" s="125" customFormat="1" ht="23.25" customHeight="1" x14ac:dyDescent="0.3">
      <c r="A5" s="563" t="s">
        <v>218</v>
      </c>
      <c r="B5" s="564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</row>
    <row r="6" spans="1:29" ht="23.25" customHeight="1" thickBot="1" x14ac:dyDescent="0.3"/>
    <row r="7" spans="1:29" s="233" customFormat="1" ht="52.5" customHeight="1" thickBot="1" x14ac:dyDescent="0.3">
      <c r="A7" s="592" t="s">
        <v>219</v>
      </c>
      <c r="B7" s="595" t="s">
        <v>220</v>
      </c>
      <c r="C7" s="596"/>
      <c r="D7" s="298" t="s">
        <v>473</v>
      </c>
      <c r="E7" s="298" t="s">
        <v>221</v>
      </c>
      <c r="F7" s="231" t="s">
        <v>222</v>
      </c>
      <c r="G7" s="355"/>
      <c r="H7" s="592" t="s">
        <v>219</v>
      </c>
      <c r="I7" s="595" t="s">
        <v>223</v>
      </c>
      <c r="J7" s="596"/>
      <c r="K7" s="298" t="s">
        <v>473</v>
      </c>
      <c r="L7" s="298" t="s">
        <v>221</v>
      </c>
      <c r="M7" s="231" t="s">
        <v>222</v>
      </c>
    </row>
    <row r="8" spans="1:29" s="233" customFormat="1" ht="37.9" customHeight="1" x14ac:dyDescent="0.25">
      <c r="A8" s="593"/>
      <c r="B8" s="597" t="s">
        <v>224</v>
      </c>
      <c r="C8" s="598"/>
      <c r="D8" s="301">
        <f>'Anexo_1.1_Usos e Fontes'!C12</f>
        <v>2290724.11</v>
      </c>
      <c r="E8" s="301">
        <f>'Anexo_1.1_Usos e Fontes'!D12</f>
        <v>2612436</v>
      </c>
      <c r="F8" s="408">
        <f>IFERROR(E8/D8*100-100,0)</f>
        <v>14.044113326244272</v>
      </c>
      <c r="G8" s="236"/>
      <c r="H8" s="593"/>
      <c r="I8" s="599" t="s">
        <v>225</v>
      </c>
      <c r="J8" s="600"/>
      <c r="K8" s="255">
        <v>1405162</v>
      </c>
      <c r="L8" s="255">
        <f>'Anexo_1.2_ Elemento de Despesas'!G22</f>
        <v>1658373.6100000003</v>
      </c>
      <c r="M8" s="413">
        <f>IFERROR(L8/K8*100-100,0)</f>
        <v>18.020100885164851</v>
      </c>
      <c r="N8" s="315"/>
      <c r="O8" s="588"/>
      <c r="P8" s="588"/>
      <c r="Q8" s="588"/>
      <c r="R8" s="588"/>
      <c r="S8" s="588"/>
      <c r="T8" s="588"/>
      <c r="U8" s="588"/>
      <c r="V8" s="588"/>
      <c r="W8" s="588"/>
    </row>
    <row r="9" spans="1:29" s="233" customFormat="1" ht="38.450000000000003" customHeight="1" x14ac:dyDescent="0.25">
      <c r="A9" s="593"/>
      <c r="B9" s="561" t="s">
        <v>226</v>
      </c>
      <c r="C9" s="562"/>
      <c r="D9" s="266">
        <f>'Anexo_1.1_Usos e Fontes'!C20</f>
        <v>0</v>
      </c>
      <c r="E9" s="266">
        <f>'Anexo_1.1_Usos e Fontes'!D20</f>
        <v>0</v>
      </c>
      <c r="F9" s="408">
        <f t="shared" ref="F9:F13" si="0">IFERROR(E9/D9*100-100,0)</f>
        <v>0</v>
      </c>
      <c r="G9" s="236"/>
      <c r="H9" s="593"/>
      <c r="I9" s="601" t="s">
        <v>227</v>
      </c>
      <c r="J9" s="602"/>
      <c r="K9" s="299">
        <v>209070.72</v>
      </c>
      <c r="L9" s="345">
        <v>302774.04000000004</v>
      </c>
      <c r="M9" s="413">
        <f>IFERROR(L9/K9*100-100,0)</f>
        <v>44.818958867124024</v>
      </c>
    </row>
    <row r="10" spans="1:29" s="233" customFormat="1" ht="43.5" customHeight="1" thickBot="1" x14ac:dyDescent="0.3">
      <c r="A10" s="593"/>
      <c r="B10" s="603" t="s">
        <v>228</v>
      </c>
      <c r="C10" s="604"/>
      <c r="D10" s="301">
        <f>SUM(D8:D9)</f>
        <v>2290724.11</v>
      </c>
      <c r="E10" s="301">
        <f>SUM(E8:E9)</f>
        <v>2612436</v>
      </c>
      <c r="F10" s="408">
        <f t="shared" si="0"/>
        <v>14.044113326244272</v>
      </c>
      <c r="G10" s="236"/>
      <c r="H10" s="594"/>
      <c r="I10" s="605" t="s">
        <v>229</v>
      </c>
      <c r="J10" s="606"/>
      <c r="K10" s="234">
        <f>'Anexo_1.1_Usos e Fontes'!C11</f>
        <v>2440000.0299999998</v>
      </c>
      <c r="L10" s="234">
        <f>'Anexo_1.1_Usos e Fontes'!D11</f>
        <v>2770600</v>
      </c>
      <c r="M10" s="414">
        <f>IFERROR(L10/K10*100-100,0)</f>
        <v>13.549178931772417</v>
      </c>
    </row>
    <row r="11" spans="1:29" s="233" customFormat="1" ht="28.5" customHeight="1" thickBot="1" x14ac:dyDescent="0.3">
      <c r="A11" s="593"/>
      <c r="B11" s="561" t="s">
        <v>230</v>
      </c>
      <c r="C11" s="562"/>
      <c r="D11" s="301">
        <f>'Anexo_1.1_Usos e Fontes'!C29</f>
        <v>77871</v>
      </c>
      <c r="E11" s="301">
        <f>'Anexo_1.1_Usos e Fontes'!D29</f>
        <v>89884</v>
      </c>
      <c r="F11" s="408">
        <f t="shared" si="0"/>
        <v>15.426795597847715</v>
      </c>
      <c r="G11" s="236"/>
      <c r="H11" s="560"/>
      <c r="I11" s="560"/>
      <c r="J11" s="232"/>
      <c r="K11" s="235"/>
      <c r="L11" s="235"/>
      <c r="M11" s="236"/>
      <c r="P11" s="237"/>
    </row>
    <row r="12" spans="1:29" s="233" customFormat="1" ht="29.25" customHeight="1" x14ac:dyDescent="0.25">
      <c r="A12" s="593"/>
      <c r="B12" s="561" t="s">
        <v>231</v>
      </c>
      <c r="C12" s="562"/>
      <c r="D12" s="301">
        <f>'Anexo_1.1_Usos e Fontes'!C30</f>
        <v>162115.25</v>
      </c>
      <c r="E12" s="301">
        <f>'Anexo_1.1_Usos e Fontes'!D30</f>
        <v>214731</v>
      </c>
      <c r="F12" s="408">
        <f t="shared" si="0"/>
        <v>32.45576834998559</v>
      </c>
      <c r="G12" s="236"/>
      <c r="H12" s="560"/>
      <c r="I12" s="560"/>
      <c r="J12" s="232"/>
      <c r="K12" s="236"/>
      <c r="L12" s="236"/>
      <c r="M12" s="236"/>
    </row>
    <row r="13" spans="1:29" s="233" customFormat="1" ht="30.75" customHeight="1" thickBot="1" x14ac:dyDescent="0.3">
      <c r="A13" s="594"/>
      <c r="B13" s="584" t="s">
        <v>232</v>
      </c>
      <c r="C13" s="585"/>
      <c r="D13" s="358">
        <f>D10-D11-D12</f>
        <v>2050737.8599999999</v>
      </c>
      <c r="E13" s="358">
        <f>E10-E11-E12</f>
        <v>2307821</v>
      </c>
      <c r="F13" s="408">
        <f t="shared" si="0"/>
        <v>12.536128825358503</v>
      </c>
      <c r="G13" s="236"/>
      <c r="H13" s="239"/>
      <c r="I13" s="239"/>
      <c r="J13" s="232"/>
      <c r="K13" s="236"/>
      <c r="L13" s="240"/>
      <c r="M13" s="236"/>
      <c r="N13" s="590"/>
      <c r="O13" s="590"/>
      <c r="P13" s="590"/>
    </row>
    <row r="14" spans="1:29" s="242" customFormat="1" ht="16.5" thickBot="1" x14ac:dyDescent="0.3">
      <c r="A14" s="241"/>
      <c r="B14" s="292"/>
      <c r="C14" s="292"/>
      <c r="D14" s="238"/>
      <c r="E14" s="238"/>
      <c r="F14" s="236"/>
      <c r="G14" s="236"/>
      <c r="H14" s="239"/>
      <c r="I14" s="239"/>
      <c r="J14" s="232"/>
      <c r="K14" s="236"/>
      <c r="L14" s="240"/>
      <c r="M14" s="236"/>
      <c r="N14" s="295"/>
      <c r="O14" s="295"/>
      <c r="P14" s="295"/>
    </row>
    <row r="15" spans="1:29" s="233" customFormat="1" ht="43.5" customHeight="1" thickBot="1" x14ac:dyDescent="0.3">
      <c r="A15" s="571" t="s">
        <v>233</v>
      </c>
      <c r="B15" s="573" t="s">
        <v>234</v>
      </c>
      <c r="C15" s="574"/>
      <c r="D15" s="296" t="s">
        <v>473</v>
      </c>
      <c r="E15" s="261" t="s">
        <v>235</v>
      </c>
      <c r="F15" s="262" t="s">
        <v>222</v>
      </c>
      <c r="G15" s="236"/>
      <c r="H15" s="575" t="s">
        <v>234</v>
      </c>
      <c r="I15" s="576"/>
      <c r="J15" s="577"/>
      <c r="K15" s="297" t="s">
        <v>474</v>
      </c>
      <c r="L15" s="297" t="s">
        <v>221</v>
      </c>
      <c r="M15" s="231" t="s">
        <v>222</v>
      </c>
      <c r="N15" s="243"/>
      <c r="O15" s="243"/>
      <c r="P15" s="243"/>
    </row>
    <row r="16" spans="1:29" s="233" customFormat="1" ht="40.5" customHeight="1" x14ac:dyDescent="0.25">
      <c r="A16" s="571"/>
      <c r="B16" s="578" t="s">
        <v>236</v>
      </c>
      <c r="C16" s="244" t="s">
        <v>237</v>
      </c>
      <c r="D16" s="245">
        <v>410428</v>
      </c>
      <c r="E16" s="246">
        <f>'Anexo 1.4-Quadro Descritivo FIS'!I44</f>
        <v>461564.2</v>
      </c>
      <c r="F16" s="409">
        <f>IFERROR(E16/D16*100-100,0)</f>
        <v>12.459237673842921</v>
      </c>
      <c r="G16" s="363"/>
      <c r="H16" s="578" t="s">
        <v>238</v>
      </c>
      <c r="I16" s="580"/>
      <c r="J16" s="244" t="s">
        <v>237</v>
      </c>
      <c r="K16" s="248">
        <f>K8-K9</f>
        <v>1196091.28</v>
      </c>
      <c r="L16" s="248">
        <f>L8-L9</f>
        <v>1355599.5700000003</v>
      </c>
      <c r="M16" s="409">
        <f>IFERROR(L16/K16*100-100,0)</f>
        <v>13.335795742947013</v>
      </c>
      <c r="O16" s="589"/>
      <c r="P16" s="589"/>
      <c r="Q16" s="589"/>
      <c r="R16" s="589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</row>
    <row r="17" spans="1:29" s="233" customFormat="1" ht="36.6" customHeight="1" x14ac:dyDescent="0.25">
      <c r="A17" s="571"/>
      <c r="B17" s="579"/>
      <c r="C17" s="249" t="s">
        <v>239</v>
      </c>
      <c r="D17" s="250">
        <f>IFERROR(D16/D13,0)</f>
        <v>0.20013674492750624</v>
      </c>
      <c r="E17" s="250">
        <f>IFERROR(E16/E13,0)</f>
        <v>0.2</v>
      </c>
      <c r="F17" s="251">
        <f>E17-D17</f>
        <v>-1.3674492750623268E-4</v>
      </c>
      <c r="G17" s="363"/>
      <c r="H17" s="579"/>
      <c r="I17" s="581"/>
      <c r="J17" s="252" t="s">
        <v>239</v>
      </c>
      <c r="K17" s="253">
        <f>IFERROR(K16/K10,)</f>
        <v>0.49020133823522949</v>
      </c>
      <c r="L17" s="253">
        <f>IFERROR(L16/L10,)</f>
        <v>0.4892801450949254</v>
      </c>
      <c r="M17" s="410">
        <f>L17-K17</f>
        <v>-9.211931403040885E-4</v>
      </c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</row>
    <row r="18" spans="1:29" s="233" customFormat="1" ht="28.5" customHeight="1" x14ac:dyDescent="0.25">
      <c r="A18" s="571"/>
      <c r="B18" s="579" t="s">
        <v>240</v>
      </c>
      <c r="C18" s="247" t="s">
        <v>237</v>
      </c>
      <c r="D18" s="254">
        <v>286381.81</v>
      </c>
      <c r="E18" s="255">
        <v>324843.09000000003</v>
      </c>
      <c r="F18" s="409">
        <f>IFERROR(E18/D18*100-100,0)</f>
        <v>13.430070855408033</v>
      </c>
      <c r="G18" s="363"/>
      <c r="H18" s="579" t="s">
        <v>241</v>
      </c>
      <c r="I18" s="581"/>
      <c r="J18" s="247" t="s">
        <v>237</v>
      </c>
      <c r="K18" s="255">
        <v>55000</v>
      </c>
      <c r="L18" s="255">
        <v>40000</v>
      </c>
      <c r="M18" s="413">
        <f>IFERROR(L18/K18*100-100,0)</f>
        <v>-27.272727272727266</v>
      </c>
      <c r="N18" s="315"/>
    </row>
    <row r="19" spans="1:29" s="233" customFormat="1" ht="32.450000000000003" customHeight="1" thickBot="1" x14ac:dyDescent="0.3">
      <c r="A19" s="571"/>
      <c r="B19" s="579"/>
      <c r="C19" s="252" t="s">
        <v>239</v>
      </c>
      <c r="D19" s="250">
        <f>IFERROR(D18/D13,0)</f>
        <v>0.13964818009455388</v>
      </c>
      <c r="E19" s="250">
        <f>IFERROR(E18/E13,0)</f>
        <v>0.14075748942400645</v>
      </c>
      <c r="F19" s="251">
        <f>E19-D19</f>
        <v>1.1093093294525791E-3</v>
      </c>
      <c r="G19" s="363"/>
      <c r="H19" s="582"/>
      <c r="I19" s="583"/>
      <c r="J19" s="256" t="s">
        <v>239</v>
      </c>
      <c r="K19" s="257">
        <f>IFERROR(K18/(K8+K9),)</f>
        <v>3.4071914983856852E-2</v>
      </c>
      <c r="L19" s="257">
        <f>IFERROR(L18/(L8+L9),)</f>
        <v>2.03962205497378E-2</v>
      </c>
      <c r="M19" s="411">
        <f>L19-K19</f>
        <v>-1.3675694434119052E-2</v>
      </c>
    </row>
    <row r="20" spans="1:29" s="233" customFormat="1" ht="28.5" customHeight="1" x14ac:dyDescent="0.25">
      <c r="A20" s="571"/>
      <c r="B20" s="579" t="s">
        <v>242</v>
      </c>
      <c r="C20" s="247" t="s">
        <v>237</v>
      </c>
      <c r="D20" s="254">
        <v>146176.47</v>
      </c>
      <c r="E20" s="255">
        <v>115225.60000000001</v>
      </c>
      <c r="F20" s="409">
        <f>IFERROR(E20/D20*100-100,0)</f>
        <v>-21.173633485608178</v>
      </c>
      <c r="G20" s="363"/>
      <c r="N20" s="241"/>
    </row>
    <row r="21" spans="1:29" s="233" customFormat="1" ht="27.75" customHeight="1" x14ac:dyDescent="0.25">
      <c r="A21" s="571"/>
      <c r="B21" s="579"/>
      <c r="C21" s="252" t="s">
        <v>239</v>
      </c>
      <c r="D21" s="250">
        <f>IFERROR(D20/D13,0)</f>
        <v>7.1279939211733284E-2</v>
      </c>
      <c r="E21" s="250">
        <f>IFERROR(E20/E13,0)</f>
        <v>4.9928308997968213E-2</v>
      </c>
      <c r="F21" s="412">
        <f>E21-D21</f>
        <v>-2.1351630213765072E-2</v>
      </c>
      <c r="G21" s="363"/>
      <c r="L21" s="315"/>
    </row>
    <row r="22" spans="1:29" s="233" customFormat="1" ht="27" customHeight="1" x14ac:dyDescent="0.25">
      <c r="A22" s="571"/>
      <c r="B22" s="586" t="s">
        <v>243</v>
      </c>
      <c r="C22" s="247" t="s">
        <v>237</v>
      </c>
      <c r="D22" s="397">
        <v>23325.59</v>
      </c>
      <c r="E22" s="254">
        <v>23273</v>
      </c>
      <c r="F22" s="409">
        <f>IFERROR(E22/D22*100-100,0)</f>
        <v>-0.22546053497467256</v>
      </c>
      <c r="G22" s="364"/>
      <c r="H22" s="359"/>
      <c r="I22" s="359"/>
    </row>
    <row r="23" spans="1:29" s="233" customFormat="1" ht="25.5" customHeight="1" x14ac:dyDescent="0.25">
      <c r="A23" s="571"/>
      <c r="B23" s="578"/>
      <c r="C23" s="252" t="s">
        <v>239</v>
      </c>
      <c r="D23" s="250">
        <f>IFERROR(D22/D13,0)</f>
        <v>1.1374242634794874E-2</v>
      </c>
      <c r="E23" s="250">
        <f>IFERROR(E22/E13,0)</f>
        <v>1.0084404293053925E-2</v>
      </c>
      <c r="F23" s="251">
        <f>E23-D23</f>
        <v>-1.2898383417409495E-3</v>
      </c>
      <c r="G23" s="363"/>
    </row>
    <row r="24" spans="1:29" s="233" customFormat="1" ht="48" customHeight="1" x14ac:dyDescent="0.25">
      <c r="A24" s="571"/>
      <c r="B24" s="586" t="s">
        <v>244</v>
      </c>
      <c r="C24" s="247" t="s">
        <v>237</v>
      </c>
      <c r="D24" s="397">
        <v>169502.06</v>
      </c>
      <c r="E24" s="397">
        <f>E20+E22</f>
        <v>138498.6</v>
      </c>
      <c r="F24" s="409">
        <f>IFERROR(E24/D24*100-100,0)</f>
        <v>-18.290904547118771</v>
      </c>
      <c r="G24" s="365"/>
    </row>
    <row r="25" spans="1:29" s="233" customFormat="1" ht="28.5" customHeight="1" x14ac:dyDescent="0.25">
      <c r="A25" s="571"/>
      <c r="B25" s="578"/>
      <c r="C25" s="252" t="s">
        <v>239</v>
      </c>
      <c r="D25" s="250">
        <f>IFERROR(D24/D13,0)</f>
        <v>8.265418184652816E-2</v>
      </c>
      <c r="E25" s="250">
        <f>IFERROR(E24/E13,0)</f>
        <v>6.0012713291022139E-2</v>
      </c>
      <c r="F25" s="251">
        <f>E25-D25</f>
        <v>-2.2641468555506021E-2</v>
      </c>
      <c r="G25" s="365"/>
    </row>
    <row r="26" spans="1:29" s="233" customFormat="1" ht="23.25" customHeight="1" x14ac:dyDescent="0.25">
      <c r="A26" s="571"/>
      <c r="B26" s="579" t="s">
        <v>245</v>
      </c>
      <c r="C26" s="247" t="s">
        <v>237</v>
      </c>
      <c r="D26" s="254">
        <v>0</v>
      </c>
      <c r="E26" s="255">
        <f>E13*0.02</f>
        <v>46156.42</v>
      </c>
      <c r="F26" s="409">
        <f>IFERROR(E26/D26*100-100,0)</f>
        <v>0</v>
      </c>
      <c r="G26" s="365"/>
    </row>
    <row r="27" spans="1:29" s="233" customFormat="1" ht="28.5" customHeight="1" x14ac:dyDescent="0.25">
      <c r="A27" s="571"/>
      <c r="B27" s="579"/>
      <c r="C27" s="252" t="s">
        <v>239</v>
      </c>
      <c r="D27" s="250">
        <f>IFERROR(D26/D13,0)</f>
        <v>0</v>
      </c>
      <c r="E27" s="250">
        <f>IFERROR(E26/E13,0)</f>
        <v>0.02</v>
      </c>
      <c r="F27" s="251">
        <f>E27-D27</f>
        <v>0.02</v>
      </c>
      <c r="G27" s="365"/>
    </row>
    <row r="28" spans="1:29" s="233" customFormat="1" ht="24.75" customHeight="1" x14ac:dyDescent="0.25">
      <c r="A28" s="571"/>
      <c r="B28" s="586" t="s">
        <v>246</v>
      </c>
      <c r="C28" s="247" t="s">
        <v>237</v>
      </c>
      <c r="D28" s="254">
        <f>'[1]1- USOS E FONTES'!C33</f>
        <v>0</v>
      </c>
      <c r="E28" s="255">
        <f>E13*0.01</f>
        <v>23078.21</v>
      </c>
      <c r="F28" s="409">
        <f>IFERROR(E28/D28*100-100,0)</f>
        <v>0</v>
      </c>
      <c r="G28" s="365"/>
    </row>
    <row r="29" spans="1:29" s="233" customFormat="1" ht="31.5" customHeight="1" thickBot="1" x14ac:dyDescent="0.3">
      <c r="A29" s="572"/>
      <c r="B29" s="587"/>
      <c r="C29" s="256" t="s">
        <v>239</v>
      </c>
      <c r="D29" s="259">
        <f>IFERROR(D28/D13,0)</f>
        <v>0</v>
      </c>
      <c r="E29" s="259">
        <f>IFERROR(E28/E13,0)</f>
        <v>0.01</v>
      </c>
      <c r="F29" s="258">
        <f>E29-D29</f>
        <v>0.01</v>
      </c>
      <c r="G29" s="365"/>
    </row>
    <row r="30" spans="1:29" x14ac:dyDescent="0.25">
      <c r="B30" s="291"/>
    </row>
    <row r="31" spans="1:29" ht="27" customHeight="1" thickBot="1" x14ac:dyDescent="0.3">
      <c r="A31" s="565" t="s">
        <v>247</v>
      </c>
      <c r="B31" s="566"/>
      <c r="C31" s="566"/>
      <c r="D31" s="566"/>
      <c r="E31" s="566"/>
      <c r="F31" s="566"/>
      <c r="G31" s="566"/>
      <c r="H31" s="566"/>
      <c r="I31" s="566"/>
      <c r="J31" s="566"/>
      <c r="K31" s="566"/>
      <c r="L31" s="566"/>
      <c r="M31" s="567"/>
    </row>
    <row r="32" spans="1:29" s="344" customFormat="1" ht="21.95" customHeight="1" x14ac:dyDescent="0.25">
      <c r="A32" s="568" t="s">
        <v>477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70"/>
    </row>
    <row r="33" spans="1:13" ht="35.25" customHeight="1" x14ac:dyDescent="0.25">
      <c r="A33" s="554" t="s">
        <v>485</v>
      </c>
      <c r="B33" s="555"/>
      <c r="C33" s="555"/>
      <c r="D33" s="555"/>
      <c r="E33" s="555"/>
      <c r="F33" s="555"/>
      <c r="G33" s="555"/>
      <c r="H33" s="555"/>
      <c r="I33" s="555"/>
      <c r="J33" s="555"/>
      <c r="K33" s="555"/>
      <c r="L33" s="555"/>
      <c r="M33" s="556"/>
    </row>
    <row r="34" spans="1:13" ht="21.95" customHeight="1" x14ac:dyDescent="0.25">
      <c r="A34" s="557"/>
      <c r="B34" s="558"/>
      <c r="C34" s="558"/>
      <c r="D34" s="558"/>
      <c r="E34" s="558"/>
      <c r="F34" s="558"/>
      <c r="G34" s="558"/>
      <c r="H34" s="558"/>
      <c r="I34" s="558"/>
      <c r="J34" s="558"/>
      <c r="K34" s="558"/>
      <c r="L34" s="558"/>
      <c r="M34" s="559"/>
    </row>
    <row r="35" spans="1:13" ht="21.95" customHeight="1" x14ac:dyDescent="0.25">
      <c r="A35" s="557"/>
      <c r="B35" s="558"/>
      <c r="C35" s="558"/>
      <c r="D35" s="558"/>
      <c r="E35" s="558"/>
      <c r="F35" s="558"/>
      <c r="G35" s="558"/>
      <c r="H35" s="558"/>
      <c r="I35" s="558"/>
      <c r="J35" s="558"/>
      <c r="K35" s="558"/>
      <c r="L35" s="558"/>
      <c r="M35" s="559"/>
    </row>
    <row r="36" spans="1:13" ht="21.95" hidden="1" customHeight="1" x14ac:dyDescent="0.25">
      <c r="A36" s="338"/>
      <c r="B36" s="339"/>
      <c r="C36" s="339"/>
      <c r="D36" s="339"/>
      <c r="E36" s="339"/>
      <c r="F36" s="339"/>
      <c r="G36" s="356"/>
      <c r="H36" s="339"/>
      <c r="I36" s="339"/>
      <c r="J36" s="339"/>
      <c r="K36" s="339"/>
      <c r="L36" s="339"/>
      <c r="M36" s="340"/>
    </row>
    <row r="37" spans="1:13" ht="21.95" hidden="1" customHeight="1" x14ac:dyDescent="0.25">
      <c r="A37" s="338"/>
      <c r="B37" s="339"/>
      <c r="C37" s="339"/>
      <c r="D37" s="339"/>
      <c r="E37" s="339"/>
      <c r="F37" s="339"/>
      <c r="G37" s="356"/>
      <c r="H37" s="339"/>
      <c r="I37" s="339"/>
      <c r="J37" s="339"/>
      <c r="K37" s="339"/>
      <c r="L37" s="339"/>
      <c r="M37" s="340"/>
    </row>
    <row r="38" spans="1:13" ht="21.95" hidden="1" customHeight="1" x14ac:dyDescent="0.25">
      <c r="A38" s="338"/>
      <c r="B38" s="339"/>
      <c r="C38" s="339"/>
      <c r="D38" s="339"/>
      <c r="E38" s="339"/>
      <c r="F38" s="339"/>
      <c r="G38" s="356"/>
      <c r="H38" s="339"/>
      <c r="I38" s="339"/>
      <c r="J38" s="339"/>
      <c r="K38" s="339"/>
      <c r="L38" s="339"/>
      <c r="M38" s="340"/>
    </row>
    <row r="39" spans="1:13" ht="21.95" customHeight="1" thickBot="1" x14ac:dyDescent="0.3">
      <c r="A39" s="341"/>
      <c r="B39" s="342"/>
      <c r="C39" s="342"/>
      <c r="D39" s="342"/>
      <c r="E39" s="342"/>
      <c r="F39" s="342"/>
      <c r="G39" s="357"/>
      <c r="H39" s="342"/>
      <c r="I39" s="342"/>
      <c r="J39" s="342"/>
      <c r="K39" s="342"/>
      <c r="L39" s="342"/>
      <c r="M39" s="343"/>
    </row>
  </sheetData>
  <mergeCells count="34">
    <mergeCell ref="A3:M3"/>
    <mergeCell ref="A7:A13"/>
    <mergeCell ref="B7:C7"/>
    <mergeCell ref="H7:H10"/>
    <mergeCell ref="I7:J7"/>
    <mergeCell ref="B8:C8"/>
    <mergeCell ref="I8:J8"/>
    <mergeCell ref="B9:C9"/>
    <mergeCell ref="I9:J9"/>
    <mergeCell ref="B10:C10"/>
    <mergeCell ref="I10:J10"/>
    <mergeCell ref="B11:C11"/>
    <mergeCell ref="B22:B23"/>
    <mergeCell ref="B24:B25"/>
    <mergeCell ref="O8:W8"/>
    <mergeCell ref="O16:R16"/>
    <mergeCell ref="B26:B27"/>
    <mergeCell ref="N13:P13"/>
    <mergeCell ref="A33:M35"/>
    <mergeCell ref="H11:I12"/>
    <mergeCell ref="B12:C12"/>
    <mergeCell ref="A5:M5"/>
    <mergeCell ref="A31:M31"/>
    <mergeCell ref="A32:M32"/>
    <mergeCell ref="A15:A29"/>
    <mergeCell ref="B15:C15"/>
    <mergeCell ref="H15:J15"/>
    <mergeCell ref="B16:B17"/>
    <mergeCell ref="H16:I17"/>
    <mergeCell ref="B18:B19"/>
    <mergeCell ref="H18:I19"/>
    <mergeCell ref="B20:B21"/>
    <mergeCell ref="B13:C13"/>
    <mergeCell ref="B28:B29"/>
  </mergeCells>
  <pageMargins left="0.51181102362204722" right="0.51181102362204722" top="0.35433070866141736" bottom="0.78740157480314965" header="0.31496062992125984" footer="0.31496062992125984"/>
  <pageSetup paperSize="9" scale="31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3:L35"/>
  <sheetViews>
    <sheetView showGridLines="0" topLeftCell="A13" zoomScale="80" zoomScaleNormal="80" zoomScaleSheetLayoutView="80" workbookViewId="0">
      <selection activeCell="B33" sqref="B33:F33"/>
    </sheetView>
  </sheetViews>
  <sheetFormatPr defaultRowHeight="15" x14ac:dyDescent="0.25"/>
  <cols>
    <col min="1" max="1" width="0.85546875" customWidth="1"/>
    <col min="2" max="2" width="56.5703125" bestFit="1" customWidth="1"/>
    <col min="3" max="3" width="9.85546875" customWidth="1"/>
    <col min="4" max="4" width="37" customWidth="1"/>
    <col min="5" max="5" width="9.85546875" customWidth="1"/>
    <col min="6" max="6" width="41.85546875" customWidth="1"/>
    <col min="12" max="12" width="25.7109375" hidden="1" customWidth="1"/>
  </cols>
  <sheetData>
    <row r="3" spans="2:12" ht="34.5" customHeight="1" x14ac:dyDescent="0.25"/>
    <row r="4" spans="2:12" ht="43.5" customHeight="1" x14ac:dyDescent="0.3">
      <c r="B4" s="607" t="s">
        <v>248</v>
      </c>
      <c r="C4" s="607"/>
      <c r="D4" s="607"/>
      <c r="E4" s="607"/>
      <c r="F4" s="607"/>
    </row>
    <row r="5" spans="2:12" ht="3" customHeight="1" x14ac:dyDescent="0.25"/>
    <row r="6" spans="2:12" ht="27.75" customHeight="1" x14ac:dyDescent="0.25">
      <c r="B6" s="623" t="s">
        <v>249</v>
      </c>
      <c r="C6" s="624"/>
      <c r="D6" s="624"/>
      <c r="E6" s="624"/>
      <c r="F6" s="625"/>
      <c r="L6" t="s">
        <v>7</v>
      </c>
    </row>
    <row r="7" spans="2:12" s="2" customFormat="1" ht="30" customHeight="1" x14ac:dyDescent="0.25">
      <c r="B7" s="608" t="s">
        <v>250</v>
      </c>
      <c r="C7" s="609"/>
      <c r="D7" s="24"/>
      <c r="E7" s="24"/>
      <c r="F7" s="24"/>
      <c r="G7" s="10"/>
      <c r="H7" s="10"/>
      <c r="I7" s="10"/>
      <c r="J7" s="10"/>
      <c r="K7" s="10"/>
      <c r="L7" s="2" t="s">
        <v>10</v>
      </c>
    </row>
    <row r="8" spans="2:12" x14ac:dyDescent="0.25">
      <c r="L8" t="s">
        <v>22</v>
      </c>
    </row>
    <row r="9" spans="2:12" s="1" customFormat="1" ht="24" customHeight="1" x14ac:dyDescent="0.25">
      <c r="B9" s="20" t="s">
        <v>251</v>
      </c>
      <c r="C9" s="21"/>
      <c r="D9" s="21"/>
      <c r="E9" s="21"/>
      <c r="F9" s="22"/>
    </row>
    <row r="10" spans="2:12" s="1" customFormat="1" ht="20.25" customHeight="1" x14ac:dyDescent="0.25">
      <c r="B10" s="18" t="s">
        <v>252</v>
      </c>
      <c r="C10" s="620"/>
      <c r="D10" s="621"/>
      <c r="E10" s="621"/>
      <c r="F10" s="622"/>
    </row>
    <row r="11" spans="2:12" s="1" customFormat="1" ht="33" customHeight="1" x14ac:dyDescent="0.25">
      <c r="B11" s="12" t="s">
        <v>253</v>
      </c>
      <c r="C11" s="620"/>
      <c r="D11" s="621"/>
      <c r="E11" s="621"/>
      <c r="F11" s="622"/>
    </row>
    <row r="12" spans="2:12" s="1" customFormat="1" ht="20.25" customHeight="1" x14ac:dyDescent="0.25">
      <c r="B12" s="18" t="s">
        <v>254</v>
      </c>
      <c r="C12" s="620"/>
      <c r="D12" s="621"/>
      <c r="E12" s="621"/>
      <c r="F12" s="622"/>
    </row>
    <row r="13" spans="2:12" s="1" customFormat="1" ht="30" customHeight="1" x14ac:dyDescent="0.25">
      <c r="B13" s="18" t="s">
        <v>255</v>
      </c>
      <c r="C13" s="620"/>
      <c r="D13" s="621"/>
      <c r="E13" s="621"/>
      <c r="F13" s="622"/>
    </row>
    <row r="14" spans="2:12" s="1" customFormat="1" ht="27" customHeight="1" x14ac:dyDescent="0.25">
      <c r="B14" s="18" t="s">
        <v>256</v>
      </c>
      <c r="C14" s="620"/>
      <c r="D14" s="621"/>
      <c r="E14" s="621"/>
      <c r="F14" s="622"/>
    </row>
    <row r="15" spans="2:12" s="1" customFormat="1" ht="26.25" customHeight="1" x14ac:dyDescent="0.25">
      <c r="B15" s="18" t="s">
        <v>257</v>
      </c>
      <c r="C15" s="620"/>
      <c r="D15" s="621"/>
      <c r="E15" s="621"/>
      <c r="F15" s="622"/>
    </row>
    <row r="16" spans="2:12" s="1" customFormat="1" x14ac:dyDescent="0.25">
      <c r="B16" s="19"/>
      <c r="C16" s="19"/>
      <c r="D16" s="19"/>
      <c r="E16" s="19"/>
      <c r="F16" s="19"/>
    </row>
    <row r="17" spans="2:10" s="1" customFormat="1" ht="24" customHeight="1" x14ac:dyDescent="0.25">
      <c r="B17" s="20" t="s">
        <v>258</v>
      </c>
      <c r="C17" s="21"/>
      <c r="D17" s="21"/>
      <c r="E17" s="21"/>
      <c r="F17" s="22"/>
    </row>
    <row r="18" spans="2:10" s="1" customFormat="1" ht="14.25" customHeight="1" x14ac:dyDescent="0.25">
      <c r="B18" s="300" t="s">
        <v>259</v>
      </c>
      <c r="C18" s="23"/>
      <c r="D18" s="23"/>
      <c r="E18" s="23"/>
      <c r="F18" s="23"/>
    </row>
    <row r="19" spans="2:10" s="1" customFormat="1" ht="33" customHeight="1" x14ac:dyDescent="0.25">
      <c r="B19" s="13" t="s">
        <v>260</v>
      </c>
      <c r="C19" s="613"/>
      <c r="D19" s="614"/>
      <c r="E19" s="614"/>
      <c r="F19" s="615"/>
    </row>
    <row r="20" spans="2:10" s="1" customFormat="1" ht="15.75" customHeight="1" x14ac:dyDescent="0.25">
      <c r="B20" s="30" t="s">
        <v>261</v>
      </c>
      <c r="C20" s="616"/>
      <c r="D20" s="617"/>
      <c r="E20" s="617"/>
      <c r="F20" s="618"/>
      <c r="G20" s="263"/>
      <c r="H20" s="263" t="s">
        <v>262</v>
      </c>
      <c r="I20" s="263"/>
      <c r="J20" s="263"/>
    </row>
    <row r="21" spans="2:10" s="1" customFormat="1" ht="33" customHeight="1" x14ac:dyDescent="0.25">
      <c r="B21" s="13" t="s">
        <v>263</v>
      </c>
      <c r="C21" s="613"/>
      <c r="D21" s="614"/>
      <c r="E21" s="614"/>
      <c r="F21" s="615"/>
    </row>
    <row r="22" spans="2:10" s="1" customFormat="1" ht="15.75" customHeight="1" x14ac:dyDescent="0.25">
      <c r="B22" s="30" t="s">
        <v>261</v>
      </c>
      <c r="C22" s="616"/>
      <c r="D22" s="617"/>
      <c r="E22" s="617"/>
      <c r="F22" s="618"/>
    </row>
    <row r="23" spans="2:10" s="1" customFormat="1" ht="33" customHeight="1" x14ac:dyDescent="0.25">
      <c r="B23" s="13" t="s">
        <v>264</v>
      </c>
      <c r="C23" s="613"/>
      <c r="D23" s="614"/>
      <c r="E23" s="614"/>
      <c r="F23" s="615"/>
    </row>
    <row r="24" spans="2:10" s="1" customFormat="1" ht="15.75" customHeight="1" x14ac:dyDescent="0.25">
      <c r="B24" s="30" t="s">
        <v>261</v>
      </c>
      <c r="C24" s="616"/>
      <c r="D24" s="617"/>
      <c r="E24" s="617"/>
      <c r="F24" s="618"/>
    </row>
    <row r="25" spans="2:10" s="1" customFormat="1" ht="33" customHeight="1" x14ac:dyDescent="0.25">
      <c r="B25" s="267" t="s">
        <v>265</v>
      </c>
      <c r="C25" s="613"/>
      <c r="D25" s="614"/>
      <c r="E25" s="614"/>
      <c r="F25" s="615"/>
    </row>
    <row r="26" spans="2:10" s="1" customFormat="1" ht="25.5" customHeight="1" x14ac:dyDescent="0.25">
      <c r="B26" s="18" t="s">
        <v>266</v>
      </c>
      <c r="C26" s="18" t="s">
        <v>267</v>
      </c>
      <c r="D26" s="35"/>
      <c r="E26" s="18" t="s">
        <v>268</v>
      </c>
      <c r="F26" s="35"/>
    </row>
    <row r="27" spans="2:10" s="1" customFormat="1" x14ac:dyDescent="0.25">
      <c r="B27" s="619"/>
      <c r="C27" s="619"/>
      <c r="D27" s="619"/>
      <c r="E27" s="619"/>
      <c r="F27" s="619"/>
    </row>
    <row r="28" spans="2:10" s="1" customFormat="1" ht="24" customHeight="1" x14ac:dyDescent="0.25">
      <c r="B28" s="20" t="s">
        <v>269</v>
      </c>
      <c r="C28" s="21"/>
      <c r="D28" s="21"/>
      <c r="E28" s="21"/>
      <c r="F28" s="22"/>
    </row>
    <row r="29" spans="2:10" s="1" customFormat="1" ht="20.100000000000001" customHeight="1" x14ac:dyDescent="0.25">
      <c r="B29" s="18" t="s">
        <v>270</v>
      </c>
      <c r="C29" s="628"/>
      <c r="D29" s="628"/>
      <c r="E29" s="628"/>
      <c r="F29" s="628"/>
    </row>
    <row r="30" spans="2:10" s="1" customFormat="1" ht="20.100000000000001" customHeight="1" x14ac:dyDescent="0.25">
      <c r="B30" s="13" t="s">
        <v>271</v>
      </c>
      <c r="C30" s="36"/>
      <c r="D30" s="18" t="s">
        <v>195</v>
      </c>
      <c r="E30" s="36"/>
      <c r="F30" s="36" t="s">
        <v>272</v>
      </c>
    </row>
    <row r="31" spans="2:10" s="1" customFormat="1" x14ac:dyDescent="0.25">
      <c r="B31" s="627"/>
      <c r="C31" s="627"/>
      <c r="D31" s="627"/>
      <c r="E31" s="627"/>
      <c r="F31" s="627"/>
    </row>
    <row r="32" spans="2:10" s="1" customFormat="1" ht="24" customHeight="1" x14ac:dyDescent="0.25">
      <c r="B32" s="610" t="s">
        <v>273</v>
      </c>
      <c r="C32" s="611"/>
      <c r="D32" s="611"/>
      <c r="E32" s="611"/>
      <c r="F32" s="612"/>
    </row>
    <row r="33" spans="2:6" s="1" customFormat="1" ht="63.75" customHeight="1" x14ac:dyDescent="0.25">
      <c r="B33" s="629"/>
      <c r="C33" s="630"/>
      <c r="D33" s="630"/>
      <c r="E33" s="630"/>
      <c r="F33" s="631"/>
    </row>
    <row r="34" spans="2:6" s="1" customFormat="1" ht="20.100000000000001" customHeight="1" x14ac:dyDescent="0.25">
      <c r="B34" s="626"/>
      <c r="C34" s="626"/>
      <c r="D34" s="626"/>
      <c r="E34" s="626"/>
      <c r="F34" s="626"/>
    </row>
    <row r="35" spans="2:6" s="11" customFormat="1" x14ac:dyDescent="0.25"/>
  </sheetData>
  <sheetProtection formatCells="0" selectLockedCells="1"/>
  <dataConsolidate/>
  <mergeCells count="22">
    <mergeCell ref="B6:F6"/>
    <mergeCell ref="C21:F21"/>
    <mergeCell ref="B34:F34"/>
    <mergeCell ref="B31:F31"/>
    <mergeCell ref="C29:F29"/>
    <mergeCell ref="B33:F33"/>
    <mergeCell ref="B4:F4"/>
    <mergeCell ref="B7:C7"/>
    <mergeCell ref="B32:F32"/>
    <mergeCell ref="C25:F25"/>
    <mergeCell ref="C20:F20"/>
    <mergeCell ref="B27:F27"/>
    <mergeCell ref="C12:F12"/>
    <mergeCell ref="C11:F11"/>
    <mergeCell ref="C23:F23"/>
    <mergeCell ref="C19:F19"/>
    <mergeCell ref="C10:F10"/>
    <mergeCell ref="C22:F22"/>
    <mergeCell ref="C24:F24"/>
    <mergeCell ref="C15:F15"/>
    <mergeCell ref="C14:F14"/>
    <mergeCell ref="C13:F13"/>
  </mergeCells>
  <conditionalFormatting sqref="C20:F20">
    <cfRule type="cellIs" dxfId="2" priority="7" operator="equal">
      <formula>"PREENCHIMENTO AUTOMÁTICO"</formula>
    </cfRule>
  </conditionalFormatting>
  <conditionalFormatting sqref="C22:F22">
    <cfRule type="cellIs" dxfId="1" priority="2" operator="equal">
      <formula>"PREENCHIMENTO AUTOMÁTICO"</formula>
    </cfRule>
  </conditionalFormatting>
  <conditionalFormatting sqref="C24:F24">
    <cfRule type="cellIs" dxfId="0" priority="1" operator="equal">
      <formula>"PREENCHIMENTO AUTOMÁTICO"</formula>
    </cfRule>
  </conditionalFormatting>
  <dataValidations count="1">
    <dataValidation type="list" allowBlank="1" showInputMessage="1" showErrorMessage="1" sqref="C20:F20 C22:F22 C24:F24">
      <formula1>$L$4:$L$8</formula1>
    </dataValidation>
  </dataValidations>
  <pageMargins left="0.23622047244094491" right="0.23622047244094491" top="0.74803149606299213" bottom="0.74803149606299213" header="0.31496062992125984" footer="0.31496062992125984"/>
  <pageSetup paperSize="9" scale="68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Projetos'!$B$12:$B$27</xm:f>
          </x14:formula1>
          <xm:sqref>C19:F19 C21:F21 C23:F23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7</vt:i4>
      </vt:variant>
    </vt:vector>
  </HeadingPairs>
  <TitlesOfParts>
    <vt:vector size="28" baseType="lpstr">
      <vt:lpstr>Mapa Estratégico</vt:lpstr>
      <vt:lpstr>Matriz Objetivos x Projetos</vt:lpstr>
      <vt:lpstr>Indicadores e Metas</vt:lpstr>
      <vt:lpstr>Quadro Geral</vt:lpstr>
      <vt:lpstr>Anexo_1.1_Usos e Fontes</vt:lpstr>
      <vt:lpstr>Quadro Geral-B</vt:lpstr>
      <vt:lpstr>Anexo_1.2_ Elemento de Despesas</vt:lpstr>
      <vt:lpstr>Anexo_1.3_Limites Estratégicos</vt:lpstr>
      <vt:lpstr>Anexo_1.4_Dados</vt:lpstr>
      <vt:lpstr>2017</vt:lpstr>
      <vt:lpstr>Anexo 1.4 - Quadro Des. Func</vt:lpstr>
      <vt:lpstr>Anexo 1.4-Quadro Descritivo FIS</vt:lpstr>
      <vt:lpstr>Anexo 1.4-Quadro Descritivo COM</vt:lpstr>
      <vt:lpstr>Anexo 1.4-Quadro Descritivo GT</vt:lpstr>
      <vt:lpstr>Anexo 1.6_Elemento de Despesas</vt:lpstr>
      <vt:lpstr>Anexo 1.4 -Quadro Des. CSC</vt:lpstr>
      <vt:lpstr>Anexo 1.4 - Quadro Des. FP</vt:lpstr>
      <vt:lpstr>Anexo 1.4 - Quadro Des. Reserva</vt:lpstr>
      <vt:lpstr>Anexo 1.4 - Quadro Des. Cap</vt:lpstr>
      <vt:lpstr>Anexo 1.4 - Quadro Desc. Patro</vt:lpstr>
      <vt:lpstr>Anexo 1.4 - Quadro Assist. Técn</vt:lpstr>
      <vt:lpstr>'Anexo_1.1_Usos e Fontes'!Area_de_impressao</vt:lpstr>
      <vt:lpstr>Anexo_1.4_Dados!Area_de_impressao</vt:lpstr>
      <vt:lpstr>'Indicadores e Metas'!Area_de_impressao</vt:lpstr>
      <vt:lpstr>'Mapa Estratégico'!Area_de_impressao</vt:lpstr>
      <vt:lpstr>'Matriz Objetivos x Projetos'!Area_de_impressao</vt:lpstr>
      <vt:lpstr>'Quadro Geral'!Area_de_impressao</vt:lpstr>
      <vt:lpstr>'Quadro Geral-B'!Area_de_impressao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Rios Costa</dc:creator>
  <cp:lastModifiedBy>Daniela Borges</cp:lastModifiedBy>
  <cp:revision/>
  <cp:lastPrinted>2017-01-02T16:43:30Z</cp:lastPrinted>
  <dcterms:created xsi:type="dcterms:W3CDTF">2013-07-30T15:20:59Z</dcterms:created>
  <dcterms:modified xsi:type="dcterms:W3CDTF">2017-02-20T14:19:53Z</dcterms:modified>
</cp:coreProperties>
</file>